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1\123R3\Price Cap\2022 Release\Forms\Exog forms\"/>
    </mc:Choice>
  </mc:AlternateContent>
  <xr:revisionPtr revIDLastSave="0" documentId="13_ncr:1_{D0A0A8F3-C957-4C3C-ABB2-5B5754A7E0AB}" xr6:coauthVersionLast="47" xr6:coauthVersionMax="47" xr10:uidLastSave="{00000000-0000-0000-0000-000000000000}"/>
  <bookViews>
    <workbookView xWindow="90" yWindow="3250" windowWidth="18610" windowHeight="6900" xr2:uid="{00000000-000D-0000-FFFF-FFFF00000000}"/>
  </bookViews>
  <sheets>
    <sheet name="Annual Exog D&amp;J" sheetId="8" r:id="rId1"/>
    <sheet name="Annual Exog Cum" sheetId="15" r:id="rId2"/>
    <sheet name="Annual Exog Cum Base w MidYear" sheetId="1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cct">'[1]OTC Detail'!#REF!</definedName>
    <definedName name="ANALYZER_P01">#REF!</definedName>
    <definedName name="ANALYZER_P02">#REF!</definedName>
    <definedName name="ANALYZER_P03">#REF!</definedName>
    <definedName name="ANALYZER_P04">#REF!</definedName>
    <definedName name="ANALYZER_P05">#REF!</definedName>
    <definedName name="ASD">#REF!</definedName>
    <definedName name="bg">'[2]OTC Detail'!#REF!</definedName>
    <definedName name="BU_DESCR">#REF!</definedName>
    <definedName name="BU_VALUE">#REF!</definedName>
    <definedName name="BUN">#REF!</definedName>
    <definedName name="CALCNO">#REF!</definedName>
    <definedName name="CALCSO">#REF!</definedName>
    <definedName name="CAP1P1">#REF!</definedName>
    <definedName name="CAP1P2">#REF!</definedName>
    <definedName name="CAP2P1">#REF!</definedName>
    <definedName name="CAP3P1">#REF!</definedName>
    <definedName name="CAP4P1">#REF!</definedName>
    <definedName name="CAP5P1">#REF!</definedName>
    <definedName name="COSA" localSheetId="1">'[3]TRP Short Form '!$D$2</definedName>
    <definedName name="COSA" localSheetId="2">'[3]TRP Short Form '!$D$2</definedName>
    <definedName name="COSA" localSheetId="0">'[3]TRP Short Form '!$D$2</definedName>
    <definedName name="COSA">'[4]TRP Short Form '!$D$2</definedName>
    <definedName name="DATA_2002">#REF!</definedName>
    <definedName name="DATA_97">#REF!</definedName>
    <definedName name="DATA_98">#REF!</definedName>
    <definedName name="DATE" localSheetId="1">'[3]TRP Short Form '!$D$1</definedName>
    <definedName name="DATE" localSheetId="2">'[3]TRP Short Form '!$D$1</definedName>
    <definedName name="DATE" localSheetId="0">'[3]TRP Short Form '!$D$1</definedName>
    <definedName name="DATE">'[4]TRP Short Form '!$D$1</definedName>
    <definedName name="DCEDT">#REF!</definedName>
    <definedName name="DEEDT">#REF!</definedName>
    <definedName name="EOPYdate">#REF!</definedName>
    <definedName name="EXG1P1">#REF!</definedName>
    <definedName name="EXG2P1">#REF!</definedName>
    <definedName name="FCCRegBS">#REF!</definedName>
    <definedName name="Filing_Date_________________06_17_2019">#REF!</definedName>
    <definedName name="FOOTNOTES">#REF!</definedName>
    <definedName name="FPUSAC">#REF!</definedName>
    <definedName name="IMPANAL">[5]RDET!#REF!</definedName>
    <definedName name="ImportInputs">#REF!</definedName>
    <definedName name="IND1P1">#REF!</definedName>
    <definedName name="ITCDC">#REF!</definedName>
    <definedName name="ITCDE">#REF!</definedName>
    <definedName name="ITCMA">#REF!</definedName>
    <definedName name="ITCMD">#REF!</definedName>
    <definedName name="ITCME">#REF!</definedName>
    <definedName name="ITCNH">#REF!</definedName>
    <definedName name="ITCNJ">#REF!</definedName>
    <definedName name="ITCNY">#REF!</definedName>
    <definedName name="ITCPA">#REF!</definedName>
    <definedName name="ITCRI">#REF!</definedName>
    <definedName name="ITCVA">#REF!</definedName>
    <definedName name="ITCVT">#REF!</definedName>
    <definedName name="ITCWV">#REF!</definedName>
    <definedName name="jm">'[2]OTC Detail'!#REF!</definedName>
    <definedName name="LedgerData_BalSheet">#REF!</definedName>
    <definedName name="LedgerData_IncomeSt">#REF!</definedName>
    <definedName name="LYN">#REF!</definedName>
    <definedName name="MAEDT">#REF!</definedName>
    <definedName name="MDEDT">#REF!</definedName>
    <definedName name="MEEDT">#REF!</definedName>
    <definedName name="NAME" localSheetId="1">'[3]TRP Short Form '!$D$4</definedName>
    <definedName name="NAME" localSheetId="2">'[3]TRP Short Form '!$D$4</definedName>
    <definedName name="NAME" localSheetId="0">'[3]TRP Short Form '!$D$4</definedName>
    <definedName name="NAME">'[4]TRP Short Form '!$D$4</definedName>
    <definedName name="Name2">'[2]OTC Detail'!#REF!</definedName>
    <definedName name="NHEDT">#REF!</definedName>
    <definedName name="NJEDT">#REF!</definedName>
    <definedName name="NRC_MSC_DEMAND">'[6]TRP Short Form '!$D$2</definedName>
    <definedName name="NvsASD">"V2003-12-31"</definedName>
    <definedName name="NvsAutoDrillOk">"VN"</definedName>
    <definedName name="NvsElapsedTime">0.0000115740767796524</definedName>
    <definedName name="NvsEndTime">38017.8028935185</definedName>
    <definedName name="NvsInstLang">"VENG"</definedName>
    <definedName name="NvsInstSpec">"%,FBUSINESS_UNIT,V04,FPROGRAM_CODE,TREG_ID,NFCC_REG"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"%,XZF.ACCOUNT.PSDetail"</definedName>
    <definedName name="NvsPanelEffdt">"V1990-01-01"</definedName>
    <definedName name="NvsPanelSetid">"VFON"</definedName>
    <definedName name="NvsParentRef">"[07_2000FREG.xls]Sheet1!$G$39"</definedName>
    <definedName name="NvsReqBU">"V01"</definedName>
    <definedName name="NvsReqBUOnly">"VN"</definedName>
    <definedName name="NvsTransLed">"VN"</definedName>
    <definedName name="NvsTree.FON_BALST_SUM_RPT">"YYNNY"</definedName>
    <definedName name="NvsTreeASD">"V2003-12-31"</definedName>
    <definedName name="NvsValTbl.Z_REG_ID">"Z_REG_ID_TBL"</definedName>
    <definedName name="NYEDT">#REF!</definedName>
    <definedName name="PAEDT">#REF!</definedName>
    <definedName name="PCI_Update">#REF!</definedName>
    <definedName name="PCI1P1">#REF!</definedName>
    <definedName name="PER_ABBRV">#REF!</definedName>
    <definedName name="PER_NAME">#REF!</definedName>
    <definedName name="Period">'[2]OTC Detail'!#REF!</definedName>
    <definedName name="_xlnm.Print_Area" localSheetId="1">'Annual Exog Cum'!$A$1:$J$61</definedName>
    <definedName name="_xlnm.Print_Area" localSheetId="2">'Annual Exog Cum Base w MidYear'!$A$1:$J$80</definedName>
    <definedName name="_xlnm.Print_Area" localSheetId="0">'Annual Exog D&amp;J'!$A$7:$I$93</definedName>
    <definedName name="_xlnm.Print_Area">#REF!</definedName>
    <definedName name="_xlnm.Print_Titles" localSheetId="1">'Annual Exog Cum'!$2:$29</definedName>
    <definedName name="_xlnm.Print_Titles" localSheetId="2">'Annual Exog Cum Base w MidYear'!$2:$47</definedName>
    <definedName name="_xlnm.Print_Titles" localSheetId="0">'Annual Exog D&amp;J'!$2:$6</definedName>
    <definedName name="PRIOR">#REF!</definedName>
    <definedName name="PRIOR_PERIOD">#REF!</definedName>
    <definedName name="PRIOR_YEAR">#REF!</definedName>
    <definedName name="Q">#REF!</definedName>
    <definedName name="RBU">#REF!</definedName>
    <definedName name="REG_ID_DESCR">#REF!</definedName>
    <definedName name="REG_ID_VALUE">#REF!</definedName>
    <definedName name="RID">#REF!</definedName>
    <definedName name="RIEDT">#REF!</definedName>
    <definedName name="rollup">[7]Sheet2!$B$2:$C$1374</definedName>
    <definedName name="RTE1P1">#REF!</definedName>
    <definedName name="RTE1P2">#REF!</definedName>
    <definedName name="RTE1P3">#REF!</definedName>
    <definedName name="RTE1P4">#REF!</definedName>
    <definedName name="RTE1P5">#REF!</definedName>
    <definedName name="RTE1P6">#REF!</definedName>
    <definedName name="RTT">#REF!</definedName>
    <definedName name="SCOPE">#REF!</definedName>
    <definedName name="Sp_Prop_API" localSheetId="1">[3]RDET!$H$23870</definedName>
    <definedName name="Sp_Prop_API" localSheetId="2">[3]RDET!$H$23870</definedName>
    <definedName name="Sp_Prop_API" localSheetId="0">[3]RDET!$H$23870</definedName>
    <definedName name="Sp_Prop_API">[4]RDET!$G$1011</definedName>
    <definedName name="Sp_Prop_PCI" localSheetId="1">[3]RDET!$H$23871</definedName>
    <definedName name="Sp_Prop_PCI" localSheetId="2">[3]RDET!$H$23871</definedName>
    <definedName name="Sp_Prop_PCI" localSheetId="0">[3]RDET!$H$23871</definedName>
    <definedName name="Sp_Prop_PCI">[4]RDET!$G$1012</definedName>
    <definedName name="SUM1P1">#REF!</definedName>
    <definedName name="SUMMARY">'[8]WP1 p1to7:WP1 p8to15'!$C$1:$Q$75</definedName>
    <definedName name="tbl_Crosstabbed_ISData">#REF!</definedName>
    <definedName name="TRANSMITTAL" localSheetId="1">'[3]TRP Short Form '!$D$3</definedName>
    <definedName name="TRANSMITTAL" localSheetId="2">'[3]TRP Short Form '!$D$3</definedName>
    <definedName name="TRANSMITTAL" localSheetId="0">'[3]TRP Short Form '!$D$3</definedName>
    <definedName name="TRANSMITTAL">'[4]TRP Short Form '!$D$3</definedName>
    <definedName name="Trk_Curr_API">[5]RDET!#REF!</definedName>
    <definedName name="Trk_Curr_PCI">[5]RDET!#REF!</definedName>
    <definedName name="Trk_Prop_API">[5]RDET!#REF!</definedName>
    <definedName name="Trk_Prop_PCI">[5]RDET!#REF!</definedName>
    <definedName name="TRTK201901">#REF!</definedName>
    <definedName name="TS_Curr_API">[5]RDET!#REF!</definedName>
    <definedName name="TS_Curr_PCI">[5]RDET!#REF!</definedName>
    <definedName name="TS_Prop_API">[5]RDET!#REF!</definedName>
    <definedName name="TS_Prop_PCI">[5]RDET!#REF!</definedName>
    <definedName name="VAEDT">#REF!</definedName>
    <definedName name="VAET">'[9]FCC LIVES'!$A$4:$N$113</definedName>
    <definedName name="VAWT">'[9]FCC LIVES'!$A$4:$P$113</definedName>
    <definedName name="VTEDT">#REF!</definedName>
    <definedName name="WPITCBA">#REF!</definedName>
    <definedName name="WVEDT">#REF!</definedName>
    <definedName name="YEAR">#REF!</definedName>
    <definedName name="Z_TreeInf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3" l="1"/>
  <c r="H12" i="13"/>
  <c r="A90" i="8" l="1"/>
  <c r="D15" i="15" l="1"/>
  <c r="I14" i="15"/>
  <c r="H14" i="15"/>
  <c r="G14" i="15"/>
  <c r="F14" i="15"/>
  <c r="I26" i="8" l="1"/>
  <c r="A76" i="8" l="1"/>
  <c r="A63" i="8"/>
  <c r="A48" i="8"/>
  <c r="G21" i="8"/>
  <c r="I21" i="8"/>
  <c r="H13" i="8"/>
  <c r="H21" i="8"/>
  <c r="D17" i="8"/>
  <c r="D63" i="8" l="1"/>
  <c r="D62" i="8"/>
  <c r="B27" i="13" l="1"/>
  <c r="B25" i="13"/>
  <c r="A25" i="13"/>
  <c r="A24" i="13"/>
  <c r="B24" i="13"/>
  <c r="H15" i="13"/>
  <c r="H14" i="13"/>
  <c r="B23" i="15"/>
  <c r="A23" i="15"/>
  <c r="B25" i="15"/>
  <c r="H13" i="15"/>
  <c r="A22" i="15"/>
  <c r="H11" i="15"/>
  <c r="G11" i="15"/>
  <c r="A42" i="8"/>
  <c r="A84" i="8"/>
  <c r="A69" i="8"/>
  <c r="A56" i="8" l="1"/>
  <c r="F61" i="13"/>
  <c r="E61" i="13"/>
  <c r="F42" i="15"/>
  <c r="E42" i="15"/>
  <c r="C70" i="13" l="1"/>
  <c r="C50" i="15"/>
  <c r="F40" i="13" l="1"/>
  <c r="E40" i="13"/>
  <c r="D40" i="13"/>
  <c r="B26" i="13"/>
  <c r="B23" i="13"/>
  <c r="B24" i="15"/>
  <c r="B22" i="15"/>
  <c r="B21" i="15"/>
  <c r="G19" i="15" l="1"/>
  <c r="A19" i="15"/>
  <c r="F20" i="15" l="1"/>
  <c r="E20" i="15"/>
  <c r="G21" i="13"/>
  <c r="F22" i="13" s="1"/>
  <c r="A21" i="13"/>
  <c r="E22" i="13" l="1"/>
  <c r="H26" i="8"/>
  <c r="G26" i="8"/>
  <c r="F26" i="8"/>
  <c r="F41" i="13" l="1"/>
  <c r="E41" i="13"/>
  <c r="D41" i="13" l="1"/>
  <c r="D79" i="13"/>
  <c r="D76" i="13"/>
  <c r="D70" i="13"/>
  <c r="B65" i="13"/>
  <c r="B66" i="13"/>
  <c r="B64" i="13"/>
  <c r="B63" i="13"/>
  <c r="D73" i="13"/>
  <c r="D59" i="15"/>
  <c r="D56" i="15"/>
  <c r="B47" i="15"/>
  <c r="B46" i="15"/>
  <c r="B45" i="15"/>
  <c r="B44" i="15"/>
  <c r="A77" i="13" l="1"/>
  <c r="A74" i="13"/>
  <c r="A46" i="13" l="1"/>
  <c r="D44" i="13"/>
  <c r="A44" i="13"/>
  <c r="D74" i="13" l="1"/>
  <c r="D37" i="13"/>
  <c r="A28" i="15" l="1"/>
  <c r="D49" i="13" l="1"/>
  <c r="D10" i="13"/>
  <c r="D30" i="15"/>
  <c r="D9" i="15"/>
  <c r="D48" i="8"/>
  <c r="D47" i="8"/>
  <c r="D7" i="8" l="1"/>
  <c r="A62" i="8" l="1"/>
  <c r="A75" i="8"/>
  <c r="A89" i="8"/>
  <c r="D50" i="15"/>
  <c r="A42" i="15"/>
  <c r="D14" i="8" l="1"/>
  <c r="D75" i="8" s="1"/>
  <c r="D36" i="8"/>
  <c r="D76" i="8" s="1"/>
  <c r="F35" i="8"/>
  <c r="F21" i="8"/>
  <c r="D64" i="8" l="1"/>
  <c r="D29" i="8"/>
  <c r="E52" i="8"/>
  <c r="D52" i="8"/>
  <c r="E39" i="8"/>
  <c r="D39" i="8"/>
  <c r="I20" i="8" l="1"/>
  <c r="H20" i="8"/>
  <c r="G20" i="8"/>
  <c r="F20" i="8"/>
  <c r="D77" i="8" l="1"/>
  <c r="D49" i="8"/>
  <c r="G61" i="13" l="1"/>
  <c r="F62" i="13" s="1"/>
  <c r="A61" i="13"/>
  <c r="G42" i="15"/>
  <c r="F43" i="15" s="1"/>
  <c r="E43" i="15" l="1"/>
  <c r="E62" i="13"/>
  <c r="F96" i="8" l="1"/>
  <c r="E97" i="8" l="1"/>
  <c r="D97" i="8"/>
  <c r="A96" i="8"/>
  <c r="D30" i="13" l="1"/>
  <c r="D54" i="15" l="1"/>
  <c r="D53" i="15"/>
  <c r="A57" i="15"/>
  <c r="A54" i="15"/>
  <c r="E37" i="15" l="1"/>
  <c r="D37" i="15" s="1"/>
  <c r="E36" i="15"/>
  <c r="F36" i="15" s="1"/>
  <c r="D36" i="15"/>
  <c r="I34" i="15"/>
  <c r="I35" i="15" s="1"/>
  <c r="H34" i="15"/>
  <c r="H35" i="15" s="1"/>
  <c r="G34" i="15"/>
  <c r="G35" i="15" s="1"/>
  <c r="F34" i="15"/>
  <c r="F35" i="15" s="1"/>
  <c r="I32" i="15"/>
  <c r="H32" i="15"/>
  <c r="G32" i="15"/>
  <c r="F32" i="15"/>
  <c r="I31" i="15"/>
  <c r="H31" i="15"/>
  <c r="G31" i="15"/>
  <c r="F31" i="15"/>
  <c r="C28" i="15"/>
  <c r="E16" i="15"/>
  <c r="I13" i="15"/>
  <c r="G13" i="15"/>
  <c r="F13" i="15"/>
  <c r="E7" i="15"/>
  <c r="A4" i="15"/>
  <c r="F21" i="15" l="1"/>
  <c r="E21" i="15"/>
  <c r="F22" i="15"/>
  <c r="E22" i="15"/>
  <c r="J14" i="15"/>
  <c r="G36" i="15"/>
  <c r="E38" i="15"/>
  <c r="H42" i="15" s="1"/>
  <c r="I36" i="15"/>
  <c r="H36" i="15"/>
  <c r="D38" i="15"/>
  <c r="D16" i="15"/>
  <c r="E24" i="15" s="1"/>
  <c r="I15" i="13"/>
  <c r="G15" i="13"/>
  <c r="F15" i="13"/>
  <c r="E7" i="13"/>
  <c r="E45" i="15" l="1"/>
  <c r="E44" i="15"/>
  <c r="F23" i="15"/>
  <c r="E23" i="15"/>
  <c r="F24" i="15"/>
  <c r="G24" i="15" s="1"/>
  <c r="G22" i="15"/>
  <c r="G21" i="15"/>
  <c r="J15" i="13"/>
  <c r="F45" i="15"/>
  <c r="F46" i="15"/>
  <c r="E46" i="15"/>
  <c r="E47" i="15"/>
  <c r="F47" i="15"/>
  <c r="F44" i="15"/>
  <c r="G35" i="13"/>
  <c r="G23" i="15" l="1"/>
  <c r="F25" i="15"/>
  <c r="E25" i="15"/>
  <c r="C51" i="15" s="1"/>
  <c r="D57" i="15" s="1"/>
  <c r="G25" i="15"/>
  <c r="G46" i="15"/>
  <c r="G45" i="15"/>
  <c r="G47" i="15"/>
  <c r="F48" i="15"/>
  <c r="E48" i="15"/>
  <c r="D51" i="15" s="1"/>
  <c r="G44" i="15"/>
  <c r="E56" i="13"/>
  <c r="E55" i="13"/>
  <c r="D55" i="13"/>
  <c r="D90" i="8"/>
  <c r="E51" i="15" l="1"/>
  <c r="D60" i="15" s="1"/>
  <c r="G48" i="15"/>
  <c r="E17" i="13" l="1"/>
  <c r="D16" i="13"/>
  <c r="D17" i="13" s="1"/>
  <c r="F23" i="13" l="1"/>
  <c r="E23" i="13"/>
  <c r="E24" i="13"/>
  <c r="F24" i="13"/>
  <c r="F25" i="13"/>
  <c r="E25" i="13"/>
  <c r="F26" i="13"/>
  <c r="E26" i="13"/>
  <c r="I53" i="13"/>
  <c r="I54" i="13" s="1"/>
  <c r="H53" i="13"/>
  <c r="H54" i="13" s="1"/>
  <c r="G53" i="13"/>
  <c r="F53" i="13"/>
  <c r="F54" i="13" s="1"/>
  <c r="I51" i="13"/>
  <c r="H51" i="13"/>
  <c r="G51" i="13"/>
  <c r="F51" i="13"/>
  <c r="I50" i="13"/>
  <c r="H50" i="13"/>
  <c r="G50" i="13"/>
  <c r="F50" i="13"/>
  <c r="D56" i="13"/>
  <c r="G26" i="13" l="1"/>
  <c r="F27" i="13"/>
  <c r="G23" i="13"/>
  <c r="G24" i="13"/>
  <c r="G25" i="13"/>
  <c r="E27" i="13"/>
  <c r="C71" i="13" s="1"/>
  <c r="G54" i="13"/>
  <c r="G55" i="13"/>
  <c r="H55" i="13"/>
  <c r="F55" i="13"/>
  <c r="E57" i="13"/>
  <c r="H61" i="13" s="1"/>
  <c r="I55" i="13"/>
  <c r="G27" i="13" l="1"/>
  <c r="F64" i="13"/>
  <c r="E64" i="13"/>
  <c r="E63" i="13"/>
  <c r="F63" i="13"/>
  <c r="G41" i="13"/>
  <c r="E46" i="13" s="1"/>
  <c r="I14" i="13"/>
  <c r="G14" i="13"/>
  <c r="F14" i="13"/>
  <c r="A4" i="13"/>
  <c r="D77" i="13" l="1"/>
  <c r="D46" i="13"/>
  <c r="G64" i="13"/>
  <c r="G63" i="13"/>
  <c r="G13" i="8" l="1"/>
  <c r="G23" i="8" s="1"/>
  <c r="F13" i="8"/>
  <c r="F23" i="8" s="1"/>
  <c r="I34" i="8"/>
  <c r="H34" i="8"/>
  <c r="G34" i="8"/>
  <c r="F34" i="8"/>
  <c r="F27" i="8" l="1"/>
  <c r="D42" i="8" s="1"/>
  <c r="A83" i="8"/>
  <c r="A41" i="8"/>
  <c r="A55" i="8"/>
  <c r="A68" i="8"/>
  <c r="D55" i="8"/>
  <c r="A47" i="8"/>
  <c r="G27" i="8" l="1"/>
  <c r="D56" i="8" s="1"/>
  <c r="D81" i="8"/>
  <c r="E81" i="8"/>
  <c r="E15" i="8"/>
  <c r="D59" i="8" s="1"/>
  <c r="I13" i="8"/>
  <c r="D41" i="8"/>
  <c r="D44" i="8" s="1"/>
  <c r="I12" i="8"/>
  <c r="H12" i="8"/>
  <c r="G12" i="8"/>
  <c r="F12" i="8"/>
  <c r="A4" i="8"/>
  <c r="D60" i="8" l="1"/>
  <c r="A70" i="8"/>
  <c r="A43" i="8"/>
  <c r="A57" i="8"/>
  <c r="A85" i="8"/>
  <c r="D83" i="8"/>
  <c r="I23" i="8"/>
  <c r="D68" i="8"/>
  <c r="H23" i="8"/>
  <c r="D15" i="8"/>
  <c r="D72" i="8" s="1"/>
  <c r="D89" i="8"/>
  <c r="D91" i="8" s="1"/>
  <c r="I35" i="8"/>
  <c r="E85" i="8" s="1"/>
  <c r="E86" i="8" s="1"/>
  <c r="G35" i="8"/>
  <c r="E57" i="8" s="1"/>
  <c r="H35" i="8"/>
  <c r="E70" i="8" s="1"/>
  <c r="E37" i="8"/>
  <c r="E59" i="8" s="1"/>
  <c r="D45" i="8"/>
  <c r="D46" i="8" s="1"/>
  <c r="D50" i="8" s="1"/>
  <c r="E43" i="8"/>
  <c r="E60" i="8" l="1"/>
  <c r="I27" i="8"/>
  <c r="D84" i="8" s="1"/>
  <c r="D86" i="8" s="1"/>
  <c r="H27" i="8"/>
  <c r="D69" i="8" s="1"/>
  <c r="D73" i="8" s="1"/>
  <c r="D78" i="8" s="1"/>
  <c r="D87" i="8"/>
  <c r="G96" i="8"/>
  <c r="E45" i="8"/>
  <c r="E44" i="8"/>
  <c r="D65" i="8" l="1"/>
  <c r="D88" i="8"/>
  <c r="D92" i="8" s="1"/>
  <c r="E46" i="8"/>
  <c r="E50" i="8" s="1"/>
  <c r="F50" i="8" s="1"/>
  <c r="D98" i="8" l="1"/>
  <c r="E98" i="8"/>
  <c r="F98" i="8"/>
  <c r="D57" i="13" l="1"/>
  <c r="E66" i="13" l="1"/>
  <c r="F66" i="13"/>
  <c r="F65" i="13"/>
  <c r="E65" i="13"/>
  <c r="F67" i="13" l="1"/>
  <c r="G65" i="13"/>
  <c r="E67" i="13"/>
  <c r="D71" i="13" s="1"/>
  <c r="E71" i="13" s="1"/>
  <c r="D80" i="13" s="1"/>
  <c r="G66" i="13"/>
  <c r="G67" i="13" l="1"/>
  <c r="D37" i="8"/>
  <c r="E65" i="8" l="1"/>
  <c r="F65" i="8" s="1"/>
  <c r="E72" i="8"/>
  <c r="E73" i="8" s="1"/>
  <c r="E78" i="8" s="1"/>
  <c r="F78" i="8" s="1"/>
  <c r="E87" i="8"/>
  <c r="E88" i="8" s="1"/>
  <c r="E92" i="8" s="1"/>
  <c r="F92" i="8" s="1"/>
  <c r="E99" i="8" l="1"/>
  <c r="D99" i="8"/>
  <c r="F99" i="8"/>
  <c r="F100" i="8"/>
  <c r="E100" i="8"/>
  <c r="D100" i="8"/>
  <c r="E101" i="8" l="1"/>
  <c r="F101" i="8"/>
  <c r="D101" i="8"/>
</calcChain>
</file>

<file path=xl/sharedStrings.xml><?xml version="1.0" encoding="utf-8"?>
<sst xmlns="http://schemas.openxmlformats.org/spreadsheetml/2006/main" count="250" uniqueCount="95">
  <si>
    <t>Interstate</t>
  </si>
  <si>
    <t>( 499A )</t>
  </si>
  <si>
    <t>(A)</t>
  </si>
  <si>
    <t>(B)</t>
  </si>
  <si>
    <t>Exogenous Amount</t>
  </si>
  <si>
    <t>Excluded Revenue</t>
  </si>
  <si>
    <t>Price Cap Revenue Percentage</t>
  </si>
  <si>
    <t>Exogenous</t>
  </si>
  <si>
    <t>Regulatory Fee Support:</t>
  </si>
  <si>
    <t>% Price Cap Allocation</t>
  </si>
  <si>
    <t>Price Cap Exogenous Amount</t>
  </si>
  <si>
    <t>Telecom Relay Support</t>
  </si>
  <si>
    <t>North American Numbering Plan Administration:</t>
  </si>
  <si>
    <t>Special</t>
  </si>
  <si>
    <t>Total Exogenous</t>
  </si>
  <si>
    <t>Regulatory Fee</t>
  </si>
  <si>
    <t>NANPA</t>
  </si>
  <si>
    <t>Total</t>
  </si>
  <si>
    <t>End User Revenues</t>
  </si>
  <si>
    <t>TRS--Non-IPCTS</t>
  </si>
  <si>
    <t>TRS--IPCTS</t>
  </si>
  <si>
    <t>% Price Cap Allocation - Non-IPCTS</t>
  </si>
  <si>
    <t>% Price Cap Allocation - IPCTS</t>
  </si>
  <si>
    <t>Price Cap Allocation - Non-IPCTS</t>
  </si>
  <si>
    <t>Price Cap Allocation - IPCTS</t>
  </si>
  <si>
    <t>TRS</t>
  </si>
  <si>
    <t>Reg Fee</t>
  </si>
  <si>
    <t xml:space="preserve">NANPA </t>
  </si>
  <si>
    <t xml:space="preserve">Filing Date:               </t>
  </si>
  <si>
    <t xml:space="preserve">Filing Entity:             </t>
  </si>
  <si>
    <t xml:space="preserve">Transmittal Number:   </t>
  </si>
  <si>
    <t>User Input</t>
  </si>
  <si>
    <t>Cumulative CAF-ICC Exogenous Cost Metodology Base Year</t>
  </si>
  <si>
    <t>Difference</t>
  </si>
  <si>
    <t>Output</t>
  </si>
  <si>
    <t>(C) = B - A</t>
  </si>
  <si>
    <t>(K)</t>
  </si>
  <si>
    <t>(L)</t>
  </si>
  <si>
    <t>(M)</t>
  </si>
  <si>
    <t>(O)</t>
  </si>
  <si>
    <t>(Q)</t>
  </si>
  <si>
    <t>(R)</t>
  </si>
  <si>
    <t>Cumulative  CAF-ICC Exogenous Cost</t>
  </si>
  <si>
    <t>`</t>
  </si>
  <si>
    <t>Adjusted Total Cumulative CAF-ICC Exog Cost</t>
  </si>
  <si>
    <t xml:space="preserve">Date of Base Year filing   </t>
  </si>
  <si>
    <t>(F) = C + D + E</t>
  </si>
  <si>
    <t>(N) = K + L + M</t>
  </si>
  <si>
    <t>Validation Check</t>
  </si>
  <si>
    <t>from EXG-1 r160 col(H)</t>
  </si>
  <si>
    <t>from EXG-1 r160 col(B)</t>
  </si>
  <si>
    <t>from EXG-1 r160 col(J)</t>
  </si>
  <si>
    <t>Adjusted Mid-Year</t>
  </si>
  <si>
    <t>Allocation Basis</t>
  </si>
  <si>
    <t>Telecom. Relay Support</t>
  </si>
  <si>
    <t>Price Cap</t>
  </si>
  <si>
    <t>Revenue</t>
  </si>
  <si>
    <t>Common Line</t>
  </si>
  <si>
    <t>Must be equal 499A Interstate Rev * Price Cap Rev %</t>
  </si>
  <si>
    <t>Telecom. Relay - Non IPCTS Support</t>
  </si>
  <si>
    <t>Telecom. Relay - IPCTS Support</t>
  </si>
  <si>
    <t>Revenue Change ( R)</t>
  </si>
  <si>
    <t>Price Cap Only with R Adj</t>
  </si>
  <si>
    <t>Annualized Reversal</t>
  </si>
  <si>
    <t>(F) = (C) - (C')</t>
  </si>
  <si>
    <t>(G) =(D') - (D)</t>
  </si>
  <si>
    <t>(G2) =(D2') - (D2)</t>
  </si>
  <si>
    <t>(H) = (E) - (E')</t>
  </si>
  <si>
    <t>Mid-Year Filing Date</t>
  </si>
  <si>
    <t xml:space="preserve"> Exogenous Cost Changes Detail For EXG-1 and CAP Forms</t>
  </si>
  <si>
    <t xml:space="preserve"> Cumulative Exogenous Cost Changes Detail for CAP-5 Rows 607- 610</t>
  </si>
  <si>
    <t>Base Year Revenue</t>
  </si>
  <si>
    <t>not needed if base year is 2011; otherwise this is an input</t>
  </si>
  <si>
    <t>Difference (V = U - J)</t>
  </si>
  <si>
    <t>(U) = Totals Q + R + S + T</t>
  </si>
  <si>
    <t>(Z) = Totals V + W + X + Z</t>
  </si>
  <si>
    <t>verify that these Exog costs adjustments were applied in the base year filing</t>
  </si>
  <si>
    <t>verify that these are the set of Exog costs were applied in the base year filing</t>
  </si>
  <si>
    <t>Enter the Annualization Reversal Factor associated with each exogenous cost</t>
  </si>
  <si>
    <t>Difference (A1 = Z - J)</t>
  </si>
  <si>
    <t>(N1) = K1 + L1 + M1</t>
  </si>
  <si>
    <t>Interstate Revenue Change ( R)</t>
  </si>
  <si>
    <t>Non-IPCTS Price Cap Only with R Adj</t>
  </si>
  <si>
    <t>Total End User Revenue Change ( R)</t>
  </si>
  <si>
    <t>IPCTS Price Cap Only with R Adj</t>
  </si>
  <si>
    <t>IPCTS Revenue</t>
  </si>
  <si>
    <t>Non-IPCTS Revenue</t>
  </si>
  <si>
    <t>IPCTS Price Cap Allocation</t>
  </si>
  <si>
    <t>Non-IPCTS Price Cap Allocation</t>
  </si>
  <si>
    <t>FCC 21-98</t>
  </si>
  <si>
    <t>DA 20-692</t>
  </si>
  <si>
    <t>DA 21-779</t>
  </si>
  <si>
    <t>DA 21-976</t>
  </si>
  <si>
    <t>FCC 20-120</t>
  </si>
  <si>
    <t>DA 20-856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</si>
</sst>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0_);_(&quot;$&quot;* \(#,##0.000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0" fontId="5" fillId="0" borderId="0"/>
    <xf numFmtId="0" fontId="2" fillId="0" borderId="0"/>
  </cellStyleXfs>
  <cellXfs count="203">
    <xf numFmtId="0" fontId="0" fillId="0" borderId="0" xfId="0"/>
    <xf numFmtId="0" fontId="3" fillId="0" borderId="0" xfId="4" applyFont="1"/>
    <xf numFmtId="0" fontId="2" fillId="0" borderId="0" xfId="5"/>
    <xf numFmtId="0" fontId="3" fillId="0" borderId="0" xfId="5" applyFont="1"/>
    <xf numFmtId="0" fontId="2" fillId="0" borderId="0" xfId="5" applyAlignment="1">
      <alignment horizontal="center"/>
    </xf>
    <xf numFmtId="0" fontId="4" fillId="0" borderId="0" xfId="5" applyFont="1"/>
    <xf numFmtId="38" fontId="2" fillId="0" borderId="0" xfId="5" applyNumberFormat="1"/>
    <xf numFmtId="0" fontId="4" fillId="0" borderId="0" xfId="5" applyFont="1" applyAlignment="1">
      <alignment horizontal="center"/>
    </xf>
    <xf numFmtId="164" fontId="2" fillId="0" borderId="0" xfId="2" applyNumberFormat="1" applyFont="1"/>
    <xf numFmtId="0" fontId="6" fillId="0" borderId="0" xfId="5" applyFont="1" applyAlignment="1">
      <alignment horizontal="center"/>
    </xf>
    <xf numFmtId="10" fontId="0" fillId="0" borderId="0" xfId="3" applyNumberFormat="1" applyFont="1"/>
    <xf numFmtId="0" fontId="2" fillId="0" borderId="0" xfId="6"/>
    <xf numFmtId="0" fontId="3" fillId="0" borderId="0" xfId="6" applyFont="1"/>
    <xf numFmtId="165" fontId="0" fillId="0" borderId="0" xfId="1" applyNumberFormat="1" applyFont="1"/>
    <xf numFmtId="0" fontId="3" fillId="0" borderId="0" xfId="9" applyFont="1" applyAlignment="1">
      <alignment horizontal="center"/>
    </xf>
    <xf numFmtId="0" fontId="6" fillId="0" borderId="0" xfId="5" applyFont="1"/>
    <xf numFmtId="164" fontId="6" fillId="0" borderId="0" xfId="5" applyNumberFormat="1" applyFont="1" applyAlignment="1">
      <alignment horizontal="center"/>
    </xf>
    <xf numFmtId="165" fontId="2" fillId="0" borderId="0" xfId="1" applyNumberFormat="1" applyFont="1"/>
    <xf numFmtId="0" fontId="4" fillId="0" borderId="0" xfId="6" applyFont="1"/>
    <xf numFmtId="164" fontId="0" fillId="0" borderId="0" xfId="2" applyNumberFormat="1" applyFont="1"/>
    <xf numFmtId="164" fontId="2" fillId="0" borderId="0" xfId="5" applyNumberFormat="1"/>
    <xf numFmtId="165" fontId="2" fillId="0" borderId="0" xfId="5" applyNumberForma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quotePrefix="1" applyFont="1" applyAlignment="1">
      <alignment horizontal="center"/>
    </xf>
    <xf numFmtId="37" fontId="2" fillId="0" borderId="0" xfId="6" applyNumberFormat="1" applyBorder="1"/>
    <xf numFmtId="164" fontId="2" fillId="2" borderId="0" xfId="2" applyNumberFormat="1" applyFont="1" applyFill="1"/>
    <xf numFmtId="0" fontId="2" fillId="2" borderId="0" xfId="5" applyFill="1"/>
    <xf numFmtId="0" fontId="2" fillId="0" borderId="0" xfId="5" applyFont="1"/>
    <xf numFmtId="14" fontId="4" fillId="0" borderId="0" xfId="0" applyNumberFormat="1" applyFont="1" applyFill="1" applyAlignment="1">
      <alignment horizontal="center"/>
    </xf>
    <xf numFmtId="0" fontId="2" fillId="0" borderId="1" xfId="5" applyFont="1" applyBorder="1"/>
    <xf numFmtId="164" fontId="2" fillId="0" borderId="0" xfId="5" applyNumberFormat="1" applyFont="1"/>
    <xf numFmtId="10" fontId="2" fillId="0" borderId="0" xfId="5" applyNumberFormat="1" applyFont="1"/>
    <xf numFmtId="164" fontId="8" fillId="0" borderId="0" xfId="2" applyNumberFormat="1" applyFont="1"/>
    <xf numFmtId="164" fontId="8" fillId="0" borderId="1" xfId="2" applyNumberFormat="1" applyFont="1" applyBorder="1"/>
    <xf numFmtId="0" fontId="4" fillId="0" borderId="0" xfId="6" applyFont="1" applyFill="1"/>
    <xf numFmtId="0" fontId="2" fillId="0" borderId="0" xfId="6" applyFill="1"/>
    <xf numFmtId="0" fontId="3" fillId="0" borderId="0" xfId="5" applyFont="1" applyFill="1" applyAlignment="1">
      <alignment horizontal="center"/>
    </xf>
    <xf numFmtId="0" fontId="3" fillId="0" borderId="0" xfId="6" applyFont="1" applyFill="1"/>
    <xf numFmtId="164" fontId="8" fillId="0" borderId="0" xfId="2" applyNumberFormat="1" applyFont="1" applyFill="1"/>
    <xf numFmtId="0" fontId="2" fillId="0" borderId="0" xfId="5" applyFont="1" applyFill="1"/>
    <xf numFmtId="0" fontId="3" fillId="0" borderId="0" xfId="5" applyFont="1" applyFill="1"/>
    <xf numFmtId="0" fontId="2" fillId="0" borderId="0" xfId="5" applyFill="1"/>
    <xf numFmtId="165" fontId="8" fillId="0" borderId="0" xfId="1" applyNumberFormat="1" applyFont="1" applyFill="1"/>
    <xf numFmtId="10" fontId="2" fillId="0" borderId="0" xfId="5" applyNumberFormat="1" applyFont="1" applyFill="1"/>
    <xf numFmtId="10" fontId="2" fillId="0" borderId="0" xfId="5" applyNumberFormat="1" applyFill="1"/>
    <xf numFmtId="10" fontId="8" fillId="0" borderId="0" xfId="3" applyNumberFormat="1" applyFont="1"/>
    <xf numFmtId="0" fontId="3" fillId="0" borderId="0" xfId="5" applyFont="1" applyAlignment="1">
      <alignment horizontal="center"/>
    </xf>
    <xf numFmtId="0" fontId="4" fillId="0" borderId="0" xfId="4" applyFont="1" applyAlignment="1">
      <alignment horizontal="center"/>
    </xf>
    <xf numFmtId="0" fontId="2" fillId="2" borderId="0" xfId="5" applyFill="1" applyAlignment="1">
      <alignment horizontal="center"/>
    </xf>
    <xf numFmtId="0" fontId="2" fillId="0" borderId="0" xfId="5" applyAlignment="1">
      <alignment horizontal="left"/>
    </xf>
    <xf numFmtId="44" fontId="8" fillId="2" borderId="0" xfId="0" applyNumberFormat="1" applyFont="1" applyFill="1"/>
    <xf numFmtId="0" fontId="3" fillId="2" borderId="0" xfId="0" applyFont="1" applyFill="1" applyAlignment="1">
      <alignment horizontal="center"/>
    </xf>
    <xf numFmtId="164" fontId="2" fillId="0" borderId="0" xfId="2" applyNumberFormat="1" applyFont="1" applyFill="1"/>
    <xf numFmtId="0" fontId="3" fillId="0" borderId="1" xfId="5" applyFont="1" applyBorder="1" applyAlignment="1">
      <alignment horizontal="center"/>
    </xf>
    <xf numFmtId="0" fontId="3" fillId="0" borderId="1" xfId="5" applyFont="1" applyBorder="1"/>
    <xf numFmtId="0" fontId="2" fillId="0" borderId="0" xfId="5" applyNumberFormat="1"/>
    <xf numFmtId="0" fontId="2" fillId="0" borderId="1" xfId="5" applyBorder="1"/>
    <xf numFmtId="164" fontId="8" fillId="0" borderId="2" xfId="2" applyNumberFormat="1" applyFont="1" applyBorder="1"/>
    <xf numFmtId="164" fontId="8" fillId="0" borderId="3" xfId="2" applyNumberFormat="1" applyFont="1" applyFill="1" applyBorder="1"/>
    <xf numFmtId="164" fontId="8" fillId="0" borderId="0" xfId="2" applyNumberFormat="1" applyFont="1" applyFill="1" applyBorder="1"/>
    <xf numFmtId="164" fontId="0" fillId="0" borderId="0" xfId="0" applyNumberFormat="1"/>
    <xf numFmtId="14" fontId="2" fillId="2" borderId="0" xfId="5" applyNumberFormat="1" applyFill="1"/>
    <xf numFmtId="0" fontId="3" fillId="2" borderId="0" xfId="5" applyFont="1" applyFill="1"/>
    <xf numFmtId="0" fontId="3" fillId="0" borderId="0" xfId="5" applyFont="1" applyAlignment="1">
      <alignment horizontal="center"/>
    </xf>
    <xf numFmtId="0" fontId="4" fillId="0" borderId="0" xfId="4" applyFont="1" applyAlignment="1">
      <alignment horizontal="center"/>
    </xf>
    <xf numFmtId="0" fontId="3" fillId="0" borderId="0" xfId="5" applyFont="1" applyAlignment="1">
      <alignment horizontal="center"/>
    </xf>
    <xf numFmtId="0" fontId="3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44" fontId="8" fillId="0" borderId="0" xfId="10" applyFont="1" applyFill="1" applyBorder="1"/>
    <xf numFmtId="44" fontId="8" fillId="0" borderId="0" xfId="0" applyNumberFormat="1" applyFont="1" applyFill="1"/>
    <xf numFmtId="0" fontId="0" fillId="0" borderId="0" xfId="0" applyFill="1"/>
    <xf numFmtId="0" fontId="3" fillId="0" borderId="0" xfId="5" applyFont="1" applyAlignment="1">
      <alignment horizontal="center"/>
    </xf>
    <xf numFmtId="0" fontId="8" fillId="0" borderId="0" xfId="0" applyFont="1" applyAlignment="1">
      <alignment horizontal="center"/>
    </xf>
    <xf numFmtId="44" fontId="8" fillId="2" borderId="0" xfId="2" applyFont="1" applyFill="1"/>
    <xf numFmtId="0" fontId="3" fillId="0" borderId="0" xfId="5" applyFont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5" applyFont="1" applyAlignment="1">
      <alignment horizontal="center"/>
    </xf>
    <xf numFmtId="0" fontId="4" fillId="0" borderId="0" xfId="4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4" fontId="8" fillId="2" borderId="0" xfId="0" applyNumberFormat="1" applyFont="1" applyFill="1" applyAlignment="1">
      <alignment horizontal="center"/>
    </xf>
    <xf numFmtId="0" fontId="3" fillId="0" borderId="0" xfId="5" applyFont="1" applyFill="1" applyAlignment="1">
      <alignment horizontal="right"/>
    </xf>
    <xf numFmtId="0" fontId="3" fillId="0" borderId="0" xfId="5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0" fillId="0" borderId="0" xfId="0" applyFont="1" applyFill="1"/>
    <xf numFmtId="44" fontId="8" fillId="0" borderId="0" xfId="0" applyNumberFormat="1" applyFont="1" applyFill="1" applyAlignment="1">
      <alignment horizontal="right"/>
    </xf>
    <xf numFmtId="165" fontId="10" fillId="0" borderId="0" xfId="1" applyNumberFormat="1" applyFont="1" applyFill="1" applyAlignment="1">
      <alignment horizontal="center"/>
    </xf>
    <xf numFmtId="0" fontId="3" fillId="0" borderId="0" xfId="5" applyFont="1" applyFill="1" applyBorder="1" applyAlignment="1">
      <alignment horizontal="left"/>
    </xf>
    <xf numFmtId="0" fontId="0" fillId="0" borderId="0" xfId="0" applyFill="1" applyBorder="1"/>
    <xf numFmtId="164" fontId="8" fillId="0" borderId="0" xfId="0" applyNumberFormat="1" applyFont="1" applyFill="1" applyBorder="1"/>
    <xf numFmtId="164" fontId="8" fillId="0" borderId="0" xfId="0" applyNumberFormat="1" applyFont="1"/>
    <xf numFmtId="0" fontId="3" fillId="0" borderId="1" xfId="5" applyFont="1" applyFill="1" applyBorder="1"/>
    <xf numFmtId="0" fontId="3" fillId="3" borderId="1" xfId="5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0" fontId="3" fillId="3" borderId="0" xfId="5" applyFont="1" applyFill="1" applyAlignment="1">
      <alignment horizontal="center"/>
    </xf>
    <xf numFmtId="0" fontId="2" fillId="3" borderId="0" xfId="5" applyFill="1" applyAlignment="1">
      <alignment horizontal="center"/>
    </xf>
    <xf numFmtId="164" fontId="8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3" fillId="0" borderId="0" xfId="12" applyFont="1"/>
    <xf numFmtId="44" fontId="8" fillId="0" borderId="0" xfId="0" applyNumberFormat="1" applyFont="1"/>
    <xf numFmtId="0" fontId="3" fillId="0" borderId="0" xfId="7" applyFont="1" applyAlignment="1">
      <alignment horizontal="center"/>
    </xf>
    <xf numFmtId="0" fontId="3" fillId="0" borderId="1" xfId="7" applyFont="1" applyBorder="1" applyAlignment="1">
      <alignment horizontal="center"/>
    </xf>
    <xf numFmtId="0" fontId="8" fillId="0" borderId="0" xfId="0" applyFont="1"/>
    <xf numFmtId="166" fontId="0" fillId="0" borderId="0" xfId="0" applyNumberFormat="1"/>
    <xf numFmtId="10" fontId="8" fillId="0" borderId="0" xfId="3" applyNumberFormat="1" applyFont="1" applyAlignment="1">
      <alignment horizontal="right"/>
    </xf>
    <xf numFmtId="37" fontId="8" fillId="0" borderId="0" xfId="0" applyNumberFormat="1" applyFont="1"/>
    <xf numFmtId="44" fontId="8" fillId="0" borderId="1" xfId="0" applyNumberFormat="1" applyFont="1" applyBorder="1"/>
    <xf numFmtId="165" fontId="8" fillId="0" borderId="1" xfId="0" applyNumberFormat="1" applyFont="1" applyBorder="1"/>
    <xf numFmtId="0" fontId="10" fillId="3" borderId="0" xfId="0" applyFont="1" applyFill="1" applyAlignment="1">
      <alignment horizontal="center"/>
    </xf>
    <xf numFmtId="164" fontId="10" fillId="3" borderId="0" xfId="0" applyNumberFormat="1" applyFont="1" applyFill="1" applyAlignment="1">
      <alignment horizontal="center"/>
    </xf>
    <xf numFmtId="44" fontId="8" fillId="0" borderId="0" xfId="2" applyFont="1"/>
    <xf numFmtId="44" fontId="8" fillId="0" borderId="1" xfId="2" applyFont="1" applyBorder="1"/>
    <xf numFmtId="0" fontId="10" fillId="3" borderId="0" xfId="0" applyFont="1" applyFill="1"/>
    <xf numFmtId="10" fontId="2" fillId="0" borderId="0" xfId="3" applyNumberFormat="1" applyFont="1" applyFill="1" applyBorder="1"/>
    <xf numFmtId="0" fontId="2" fillId="0" borderId="0" xfId="0" applyFont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left" indent="3"/>
    </xf>
    <xf numFmtId="14" fontId="3" fillId="0" borderId="0" xfId="0" applyNumberFormat="1" applyFont="1" applyFill="1" applyAlignment="1">
      <alignment horizontal="left" indent="3"/>
    </xf>
    <xf numFmtId="0" fontId="3" fillId="3" borderId="0" xfId="0" applyFont="1" applyFill="1" applyAlignment="1">
      <alignment horizontal="center"/>
    </xf>
    <xf numFmtId="14" fontId="3" fillId="3" borderId="0" xfId="0" applyNumberFormat="1" applyFont="1" applyFill="1" applyAlignment="1">
      <alignment horizontal="center"/>
    </xf>
    <xf numFmtId="0" fontId="3" fillId="0" borderId="0" xfId="0" applyFont="1" applyFill="1" applyAlignment="1"/>
    <xf numFmtId="14" fontId="3" fillId="0" borderId="0" xfId="0" applyNumberFormat="1" applyFont="1" applyFill="1" applyAlignment="1"/>
    <xf numFmtId="14" fontId="2" fillId="2" borderId="0" xfId="3" applyNumberFormat="1" applyFont="1" applyFill="1" applyBorder="1"/>
    <xf numFmtId="164" fontId="2" fillId="0" borderId="0" xfId="10" applyNumberFormat="1" applyFont="1" applyFill="1" applyBorder="1"/>
    <xf numFmtId="164" fontId="2" fillId="0" borderId="0" xfId="10" applyNumberFormat="1" applyFont="1" applyFill="1" applyBorder="1" applyAlignment="1">
      <alignment horizontal="center"/>
    </xf>
    <xf numFmtId="164" fontId="2" fillId="0" borderId="0" xfId="5" applyNumberFormat="1" applyFont="1" applyFill="1"/>
    <xf numFmtId="0" fontId="8" fillId="0" borderId="0" xfId="0" applyFont="1" applyAlignment="1">
      <alignment horizontal="center"/>
    </xf>
    <xf numFmtId="0" fontId="3" fillId="0" borderId="0" xfId="5" applyFont="1" applyBorder="1" applyAlignment="1">
      <alignment horizontal="center"/>
    </xf>
    <xf numFmtId="0" fontId="11" fillId="3" borderId="0" xfId="0" applyFont="1" applyFill="1"/>
    <xf numFmtId="0" fontId="12" fillId="3" borderId="0" xfId="0" applyFont="1" applyFill="1"/>
    <xf numFmtId="164" fontId="2" fillId="0" borderId="0" xfId="2" applyNumberFormat="1" applyFont="1" applyBorder="1"/>
    <xf numFmtId="165" fontId="10" fillId="0" borderId="0" xfId="1" applyNumberFormat="1" applyFont="1" applyFill="1" applyAlignment="1"/>
    <xf numFmtId="44" fontId="0" fillId="0" borderId="0" xfId="0" applyNumberFormat="1" applyFill="1" applyAlignment="1">
      <alignment horizontal="center"/>
    </xf>
    <xf numFmtId="44" fontId="0" fillId="0" borderId="0" xfId="0" applyNumberFormat="1"/>
    <xf numFmtId="0" fontId="4" fillId="0" borderId="0" xfId="0" quotePrefix="1" applyFont="1" applyFill="1" applyAlignment="1">
      <alignment horizontal="center"/>
    </xf>
    <xf numFmtId="164" fontId="2" fillId="0" borderId="0" xfId="5" applyNumberFormat="1" applyFill="1"/>
    <xf numFmtId="9" fontId="2" fillId="0" borderId="0" xfId="3" applyFont="1" applyFill="1"/>
    <xf numFmtId="44" fontId="8" fillId="0" borderId="1" xfId="0" applyNumberFormat="1" applyFont="1" applyFill="1" applyBorder="1"/>
    <xf numFmtId="0" fontId="2" fillId="0" borderId="1" xfId="5" applyFill="1" applyBorder="1"/>
    <xf numFmtId="0" fontId="3" fillId="0" borderId="1" xfId="5" applyFont="1" applyFill="1" applyBorder="1" applyAlignment="1"/>
    <xf numFmtId="0" fontId="3" fillId="0" borderId="1" xfId="5" applyFont="1" applyFill="1" applyBorder="1" applyAlignment="1">
      <alignment horizontal="center"/>
    </xf>
    <xf numFmtId="0" fontId="3" fillId="0" borderId="0" xfId="5" applyFont="1" applyAlignment="1">
      <alignment horizontal="center"/>
    </xf>
    <xf numFmtId="0" fontId="2" fillId="0" borderId="0" xfId="5" applyFill="1"/>
    <xf numFmtId="0" fontId="3" fillId="0" borderId="0" xfId="5" applyFont="1" applyAlignment="1">
      <alignment horizontal="center"/>
    </xf>
    <xf numFmtId="0" fontId="0" fillId="0" borderId="0" xfId="0" applyFill="1"/>
    <xf numFmtId="44" fontId="8" fillId="0" borderId="0" xfId="2" applyFont="1" applyFill="1"/>
    <xf numFmtId="0" fontId="10" fillId="0" borderId="0" xfId="0" applyFont="1" applyFill="1"/>
    <xf numFmtId="44" fontId="8" fillId="0" borderId="0" xfId="0" applyNumberFormat="1" applyFont="1" applyFill="1" applyAlignment="1">
      <alignment horizontal="right"/>
    </xf>
    <xf numFmtId="0" fontId="2" fillId="4" borderId="0" xfId="5" applyFill="1"/>
    <xf numFmtId="0" fontId="11" fillId="3" borderId="1" xfId="0" applyFont="1" applyFill="1" applyBorder="1"/>
    <xf numFmtId="0" fontId="12" fillId="3" borderId="1" xfId="0" applyFont="1" applyFill="1" applyBorder="1"/>
    <xf numFmtId="0" fontId="10" fillId="3" borderId="1" xfId="0" applyFont="1" applyFill="1" applyBorder="1"/>
    <xf numFmtId="44" fontId="10" fillId="3" borderId="0" xfId="0" applyNumberFormat="1" applyFont="1" applyFill="1" applyAlignment="1">
      <alignment horizontal="right"/>
    </xf>
    <xf numFmtId="164" fontId="2" fillId="0" borderId="0" xfId="2" quotePrefix="1" applyNumberFormat="1" applyFont="1" applyFill="1"/>
    <xf numFmtId="37" fontId="2" fillId="4" borderId="4" xfId="6" applyNumberFormat="1" applyFill="1" applyBorder="1"/>
    <xf numFmtId="0" fontId="3" fillId="0" borderId="0" xfId="0" applyFont="1" applyAlignment="1">
      <alignment horizontal="center"/>
    </xf>
    <xf numFmtId="44" fontId="2" fillId="0" borderId="0" xfId="5" applyNumberFormat="1"/>
    <xf numFmtId="0" fontId="3" fillId="0" borderId="0" xfId="5" applyFont="1" applyAlignment="1">
      <alignment horizontal="center"/>
    </xf>
    <xf numFmtId="44" fontId="2" fillId="0" borderId="0" xfId="10" applyFont="1" applyFill="1" applyBorder="1"/>
    <xf numFmtId="2" fontId="2" fillId="2" borderId="0" xfId="10" applyNumberFormat="1" applyFont="1" applyFill="1" applyBorder="1"/>
    <xf numFmtId="0" fontId="3" fillId="0" borderId="0" xfId="5" applyFont="1" applyAlignment="1">
      <alignment horizontal="center"/>
    </xf>
    <xf numFmtId="0" fontId="2" fillId="0" borderId="0" xfId="5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44" fontId="2" fillId="0" borderId="0" xfId="5" applyNumberFormat="1" applyFill="1" applyAlignment="1">
      <alignment horizontal="center"/>
    </xf>
    <xf numFmtId="0" fontId="3" fillId="0" borderId="0" xfId="12" applyFont="1" applyFill="1"/>
    <xf numFmtId="0" fontId="11" fillId="0" borderId="0" xfId="0" applyFont="1" applyFill="1"/>
    <xf numFmtId="0" fontId="11" fillId="0" borderId="1" xfId="0" applyFont="1" applyFill="1" applyBorder="1"/>
    <xf numFmtId="0" fontId="10" fillId="0" borderId="1" xfId="0" applyFont="1" applyFill="1" applyBorder="1"/>
    <xf numFmtId="0" fontId="3" fillId="0" borderId="0" xfId="7" applyFont="1" applyFill="1" applyAlignment="1">
      <alignment horizontal="center"/>
    </xf>
    <xf numFmtId="0" fontId="3" fillId="0" borderId="1" xfId="7" applyFont="1" applyFill="1" applyBorder="1" applyAlignment="1">
      <alignment horizontal="center"/>
    </xf>
    <xf numFmtId="0" fontId="8" fillId="0" borderId="0" xfId="0" applyFont="1" applyFill="1"/>
    <xf numFmtId="44" fontId="8" fillId="0" borderId="1" xfId="2" applyFont="1" applyFill="1" applyBorder="1"/>
    <xf numFmtId="0" fontId="8" fillId="2" borderId="0" xfId="0" applyFont="1" applyFill="1" applyAlignment="1">
      <alignment horizontal="center"/>
    </xf>
    <xf numFmtId="164" fontId="7" fillId="4" borderId="0" xfId="0" applyNumberFormat="1" applyFont="1" applyFill="1"/>
    <xf numFmtId="0" fontId="4" fillId="0" borderId="0" xfId="6" applyFont="1" applyFill="1" applyAlignment="1">
      <alignment horizontal="center"/>
    </xf>
    <xf numFmtId="0" fontId="2" fillId="0" borderId="0" xfId="6" applyNumberFormat="1" applyFont="1" applyFill="1" applyBorder="1"/>
    <xf numFmtId="164" fontId="2" fillId="0" borderId="0" xfId="6" applyNumberFormat="1" applyFont="1" applyFill="1" applyBorder="1"/>
    <xf numFmtId="165" fontId="2" fillId="0" borderId="0" xfId="1" applyNumberFormat="1" applyFont="1" applyFill="1"/>
    <xf numFmtId="164" fontId="2" fillId="4" borderId="0" xfId="5" applyNumberFormat="1" applyFont="1" applyFill="1"/>
    <xf numFmtId="164" fontId="2" fillId="2" borderId="0" xfId="10" applyNumberFormat="1" applyFont="1" applyFill="1" applyBorder="1" applyAlignment="1">
      <alignment horizontal="center"/>
    </xf>
    <xf numFmtId="164" fontId="3" fillId="0" borderId="0" xfId="5" applyNumberFormat="1" applyFont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3" fillId="2" borderId="0" xfId="5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5" applyFont="1" applyFill="1" applyAlignment="1">
      <alignment horizontal="center"/>
    </xf>
    <xf numFmtId="10" fontId="8" fillId="0" borderId="0" xfId="3" applyNumberFormat="1" applyFont="1" applyFill="1" applyAlignment="1">
      <alignment horizontal="center"/>
    </xf>
    <xf numFmtId="0" fontId="3" fillId="0" borderId="0" xfId="5" applyFont="1" applyAlignment="1">
      <alignment horizontal="center"/>
    </xf>
    <xf numFmtId="0" fontId="4" fillId="0" borderId="0" xfId="4" applyFont="1" applyFill="1" applyAlignment="1">
      <alignment horizontal="center"/>
    </xf>
    <xf numFmtId="0" fontId="3" fillId="0" borderId="0" xfId="5" applyNumberFormat="1" applyFont="1" applyFill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0" xfId="3" applyNumberFormat="1" applyFont="1" applyFill="1" applyBorder="1" applyAlignment="1">
      <alignment horizontal="center"/>
    </xf>
    <xf numFmtId="0" fontId="2" fillId="3" borderId="0" xfId="5" applyFill="1" applyAlignment="1">
      <alignment horizontal="center"/>
    </xf>
    <xf numFmtId="0" fontId="3" fillId="0" borderId="0" xfId="0" applyFont="1" applyFill="1" applyAlignment="1">
      <alignment horizontal="center"/>
    </xf>
    <xf numFmtId="44" fontId="8" fillId="2" borderId="0" xfId="2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3">
    <cellStyle name="Comma" xfId="1" builtinId="3"/>
    <cellStyle name="Currency" xfId="2" builtinId="4"/>
    <cellStyle name="Currency 2" xfId="10" xr:uid="{00000000-0005-0000-0000-000002000000}"/>
    <cellStyle name="Normal" xfId="0" builtinId="0"/>
    <cellStyle name="Normal 10" xfId="4" xr:uid="{00000000-0005-0000-0000-000004000000}"/>
    <cellStyle name="Normal 13" xfId="7" xr:uid="{00000000-0005-0000-0000-000005000000}"/>
    <cellStyle name="Normal 15 2" xfId="9" xr:uid="{00000000-0005-0000-0000-000006000000}"/>
    <cellStyle name="Normal 2" xfId="11" xr:uid="{00000000-0005-0000-0000-000007000000}"/>
    <cellStyle name="Normal 4" xfId="5" xr:uid="{00000000-0005-0000-0000-000008000000}"/>
    <cellStyle name="Normal 6 3 5" xfId="8" xr:uid="{00000000-0005-0000-0000-000009000000}"/>
    <cellStyle name="Normal_CBTC prelim AN11 2" xfId="6" xr:uid="{00000000-0005-0000-0000-00000A000000}"/>
    <cellStyle name="Normal_ELOCAN09_switched4_GLK" xfId="12" xr:uid="{00000000-0005-0000-0000-00000B000000}"/>
    <cellStyle name="Percent" xfId="3" builtinId="5"/>
  </cellStyles>
  <dxfs count="1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point.com\fpdfs\CMPRODUC\SWITCHED\FCC%20Filing%2003\PayPhone\Payphone%20Exogenou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MPRODUC\SWITCHED\FCC%20Filing%2003\PayPhone\Payphone%20Exogenou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396705/AppData/Local/Temp/Temp1_final%20model%20zipped.zip/Final%20September%20Exogenous%20Cost%20Filing%20No%20BDS%20changes%2009_14_mk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%23Pricing\Annual%20Filing\TRP\2019\Mid%20Year\USTR%20Sept%2016%202019%20Model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P1/123R3/Price%20Cap/2021%20Release/Conference%20Calls/FCC%208yyy%20Order%2022-143/stuff%20from%20Barbara/FFC8%20TG%20(FPTGAN)%202020%20Mid-Year%20Filing%20Long%20Form%20Wp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iling17\6-16-17%20Annual%20Filing\Legacy%20CenturyTel\CTL%20Mid-Year%20Filing\Mid-Year%20Legacy%20CenturyTel%20TRP%20Working%20Models\TUECA%20Mid-Year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eferred%20taxes%20and%20ITC/2003/West/ARAM/Excess%20by%20book%20accoun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notesFFF692/UNIFIED%20PC/2007%20Annual%20Filing/exogenous/East/Wkexog_2007A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eferred%20taxes%20and%20ITC/2003/East/ARAM/East%20Excess%20by%20book%20account%20-%20F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T-Line Impact"/>
      <sheetName val="Rate Change Exhibit"/>
      <sheetName val="Rate Changes"/>
      <sheetName val="Detail Impact"/>
      <sheetName val="Line Detail"/>
      <sheetName val="PayPhone Exogenous"/>
      <sheetName val="OTC 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T-Line Impact"/>
      <sheetName val="Rate Change Exhibit"/>
      <sheetName val="Rate Changes"/>
      <sheetName val="Detail Impact"/>
      <sheetName val="Line Detail"/>
      <sheetName val="PayPhone Exogenous"/>
      <sheetName val="OTC 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RTEs"/>
      <sheetName val="CAPs"/>
      <sheetName val="TRP Short Form "/>
      <sheetName val="RDEV"/>
      <sheetName val="RDET"/>
      <sheetName val="IND-1"/>
      <sheetName val="IND-1 TML 1349 Amended SA "/>
      <sheetName val="Composite SLC-PICC-CCL"/>
      <sheetName val="Rate Changes"/>
      <sheetName val="GENERAL INPUT"/>
      <sheetName val="Exog D&amp;J"/>
      <sheetName val="7-07 Pooling 09-14-07"/>
      <sheetName val="7-09 Pooling 6-26-09"/>
      <sheetName val="IND-1 6-16-08"/>
      <sheetName val="SetRates"/>
      <sheetName val="Revenue Summary"/>
      <sheetName val="National Discount Pcts"/>
      <sheetName val="TGT-1, PCI-1"/>
      <sheetName val="SUM-1"/>
      <sheetName val="EXG-1"/>
      <sheetName val="CAP-1"/>
      <sheetName val="CAP-1 NXTR"/>
      <sheetName val="CAP-1 DC"/>
      <sheetName val="CAP-1 MD"/>
      <sheetName val="CAP-1 VA"/>
      <sheetName val="CAP-1 DE"/>
      <sheetName val="CAP-1 NJ"/>
      <sheetName val="CAP-1 PA"/>
      <sheetName val="CAP-1 BATR"/>
      <sheetName val="CAP-1 VZNC"/>
      <sheetName val="CAP-1 COPT"/>
      <sheetName val="CAP-1 COVA"/>
      <sheetName val="CAP-1 GTPA"/>
      <sheetName val="CAP-1 GTVA"/>
      <sheetName val="Working"/>
      <sheetName val="IND-1 09-14-07"/>
      <sheetName val="OverUnder"/>
      <sheetName val="OverUnder1"/>
      <sheetName val="RTE-1"/>
      <sheetName val="Composite ATS Rate"/>
      <sheetName val="WP 1"/>
      <sheetName val="WP2"/>
      <sheetName val="WP EDT"/>
      <sheetName val="WP EDT (2018)"/>
      <sheetName val="WP EDT (2019)"/>
      <sheetName val="WP EDT (2020)"/>
      <sheetName val=" East EDT  from Finance"/>
      <sheetName val="West EDT from Finance"/>
      <sheetName val="2017 TOTAL VZ 499a modformat"/>
      <sheetName val="2017 INTER VZ 499a mod format"/>
      <sheetName val="2016 TOTAL VZ 499a mod format"/>
      <sheetName val="2016 INTER VZ 499a mod format"/>
      <sheetName val="2015 EU Excluded Services"/>
      <sheetName val="2015 TOTAL VZ 499a mod format"/>
      <sheetName val="2015 INTER VZ 499a mod Forrmat"/>
      <sheetName val="2014 EU Excluded from Fred Wms"/>
    </sheetNames>
    <sheetDataSet>
      <sheetData sheetId="0"/>
      <sheetData sheetId="1"/>
      <sheetData sheetId="2"/>
      <sheetData sheetId="3">
        <row r="1">
          <cell r="D1" t="str">
            <v>09/15/2017</v>
          </cell>
        </row>
        <row r="2">
          <cell r="D2" t="str">
            <v>VZTC - VERIZON TELEPHONE COMPANIES</v>
          </cell>
        </row>
        <row r="3">
          <cell r="D3" t="str">
            <v>Verizon Exogenous Cost TRP Filing TML 1353</v>
          </cell>
        </row>
        <row r="4">
          <cell r="D4" t="str">
            <v>VZTCAN091517_TML1353</v>
          </cell>
        </row>
      </sheetData>
      <sheetData sheetId="4"/>
      <sheetData sheetId="5">
        <row r="23870">
          <cell r="H23870">
            <v>44.268227036666275</v>
          </cell>
        </row>
        <row r="23871">
          <cell r="H23871">
            <v>44.456156508997893</v>
          </cell>
        </row>
      </sheetData>
      <sheetData sheetId="6"/>
      <sheetData sheetId="7"/>
      <sheetData sheetId="8"/>
      <sheetData sheetId="9"/>
      <sheetData sheetId="10">
        <row r="2">
          <cell r="E2" t="str">
            <v>n</v>
          </cell>
        </row>
      </sheetData>
      <sheetData sheetId="11"/>
      <sheetData sheetId="12"/>
      <sheetData sheetId="13"/>
      <sheetData sheetId="14"/>
      <sheetData sheetId="15"/>
      <sheetData sheetId="16">
        <row r="58">
          <cell r="C58">
            <v>714371175.88939166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1">
          <cell r="C11" t="str">
            <v>2016/2017</v>
          </cell>
        </row>
      </sheetData>
      <sheetData sheetId="44"/>
      <sheetData sheetId="45"/>
      <sheetData sheetId="46"/>
      <sheetData sheetId="47"/>
      <sheetData sheetId="48"/>
      <sheetData sheetId="49"/>
      <sheetData sheetId="50">
        <row r="22">
          <cell r="AF22">
            <v>17313726.037469264</v>
          </cell>
        </row>
      </sheetData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RTEs"/>
      <sheetName val="CAPs"/>
      <sheetName val="TRP Short Form "/>
      <sheetName val="TRP B"/>
      <sheetName val="TRP B State RTE Forms"/>
      <sheetName val="TRP B State CAP Forms"/>
      <sheetName val="RDEV"/>
      <sheetName val="Exog D&amp;J"/>
      <sheetName val="Exog D&amp;J Mid-Year"/>
      <sheetName val="GENERAL INPUT"/>
      <sheetName val="SLC Using ELOC Method"/>
      <sheetName val="CMT Per Line Calcs"/>
      <sheetName val="Explicit Summary"/>
      <sheetName val="Composite EUCL"/>
      <sheetName val="7-07 Pooling 09-14-07"/>
      <sheetName val="7-09 Pooling 6-26-09"/>
      <sheetName val="IND-1"/>
      <sheetName val="IND-1 6-16-08"/>
      <sheetName val="IND-1 #102 9-14-18"/>
      <sheetName val="TGT-1, PCI-1"/>
      <sheetName val="SUM-1"/>
      <sheetName val="EXG-1"/>
      <sheetName val="CAP-1"/>
      <sheetName val="CAP-1 AZ"/>
      <sheetName val="CAP-1 CO"/>
      <sheetName val="CAP-1 ID"/>
      <sheetName val="CAP-1 MT"/>
      <sheetName val="CAP-1 NM"/>
      <sheetName val="CAP-1 UT"/>
      <sheetName val="CAP-1 WY"/>
      <sheetName val="CAP-1 IA"/>
      <sheetName val="CAP-1 MN"/>
      <sheetName val="CAP-1 NE"/>
      <sheetName val="CAP-1 ND"/>
      <sheetName val="CAP-1 SD"/>
      <sheetName val="CAP-1 ID-PNB"/>
      <sheetName val="CAP-1 OR"/>
      <sheetName val="CAP-1 WA"/>
      <sheetName val="CAP-1 St 16"/>
      <sheetName val="CAP-1 St 17"/>
      <sheetName val="CAP-1 St 18"/>
      <sheetName val="RTE-1"/>
      <sheetName val="Budget Impact"/>
      <sheetName val="Rev Impact"/>
      <sheetName val="Working"/>
      <sheetName val="IND-1 09-14-07"/>
      <sheetName val="OverUnder"/>
      <sheetName val="RDET"/>
      <sheetName val="SetRates"/>
      <sheetName val="Crossovers"/>
      <sheetName val="Rate Changes"/>
      <sheetName val="Demand18"/>
      <sheetName val="S2518"/>
      <sheetName val="RCP"/>
      <sheetName val="Composite ATS Rate"/>
    </sheetNames>
    <sheetDataSet>
      <sheetData sheetId="0"/>
      <sheetData sheetId="1"/>
      <sheetData sheetId="2"/>
      <sheetData sheetId="3">
        <row r="1">
          <cell r="D1">
            <v>43724</v>
          </cell>
        </row>
        <row r="2">
          <cell r="D2" t="str">
            <v>USTR - Qwest Corporation - AZ, CO, ID, MT, NM, UT, WY, IA, MN,NE, ND, SD, ID-PNB, OR, WA</v>
          </cell>
        </row>
        <row r="3">
          <cell r="D3" t="str">
            <v>108</v>
          </cell>
        </row>
        <row r="4">
          <cell r="D4" t="str">
            <v>Sept 16, 2019 Price Cap Annual Filing (USTR9169.XLS)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011">
          <cell r="G1011">
            <v>41.842107253220099</v>
          </cell>
        </row>
        <row r="1012">
          <cell r="G1012">
            <v>41.893954186217151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RTEs"/>
      <sheetName val="CAPs"/>
      <sheetName val="TRP B"/>
      <sheetName val="RDEV"/>
      <sheetName val="TBNP IND-1 Form"/>
      <sheetName val="FCC8 Annual 2020Exog D&amp;J"/>
      <sheetName val="FCC8 TG PC Exog D&amp;J Mid-Year"/>
      <sheetName val="GENERAL INPUT"/>
      <sheetName val="IND-1 6-16-17"/>
      <sheetName val="IND-1"/>
      <sheetName val="TGT-1, PCI-1"/>
      <sheetName val="SUM-1"/>
      <sheetName val="EXG-1"/>
      <sheetName val="RTE-1"/>
      <sheetName val="CAP-1"/>
      <sheetName val="CAP-1 St 1"/>
      <sheetName val="CAP-1 St 2"/>
      <sheetName val="CAP-1 St 3"/>
      <sheetName val="CAP-1 St 4"/>
      <sheetName val="CAP-1 St 5"/>
      <sheetName val="CAP-1 St 6"/>
      <sheetName val="RDET"/>
      <sheetName val="SetRates"/>
      <sheetName val="Rev Impact"/>
      <sheetName val="Crossovers"/>
      <sheetName val="Rate Changes"/>
      <sheetName val="OverUnder"/>
      <sheetName val="Working"/>
    </sheetNames>
    <sheetDataSet>
      <sheetData sheetId="0">
        <row r="2">
          <cell r="D2" t="str">
            <v>FPTG - The Consolidated Telephone Companies FCC #8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97">
          <cell r="G497">
            <v>100.76226512100889</v>
          </cell>
        </row>
      </sheetData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APs"/>
      <sheetName val="RTEs"/>
      <sheetName val="TRP Short Form "/>
      <sheetName val="RDEV"/>
      <sheetName val="Exog D&amp;J"/>
      <sheetName val="GENERAL INPUT"/>
      <sheetName val="IND-1 #93 6-16-17"/>
      <sheetName val="IND-1"/>
      <sheetName val="TGT-1, PCI-1"/>
      <sheetName val="SUM-1"/>
      <sheetName val="EXG-1"/>
      <sheetName val="RTE-1"/>
      <sheetName val="Composite SLC-PICC-CCL"/>
      <sheetName val="CAP-1"/>
      <sheetName val="CAP-1 Other TUECA"/>
      <sheetName val="CAP-1 T158"/>
      <sheetName val="CAP-1 T159"/>
      <sheetName val="CAP-1 T162"/>
      <sheetName val="CAP-1 St 5"/>
      <sheetName val="CAP-1 St 6"/>
      <sheetName val="RDET"/>
      <sheetName val="Rev Impact"/>
      <sheetName val="SetRates"/>
      <sheetName val="Crossovers"/>
      <sheetName val="Rate Changes"/>
      <sheetName val="CNTU 15"/>
      <sheetName val="CNTU 14"/>
    </sheetNames>
    <sheetDataSet>
      <sheetData sheetId="0"/>
      <sheetData sheetId="1"/>
      <sheetData sheetId="2"/>
      <sheetData sheetId="3">
        <row r="2">
          <cell r="D2" t="str">
            <v>CNTU - Telephone Utilities Exchange Carrier Assoc.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CA"/>
      <sheetName val="Sheet4"/>
      <sheetName val="MW &amp; SW"/>
      <sheetName val="Sheet5"/>
      <sheetName val="FL HI &amp; Media Vent"/>
      <sheetName val="Sheet6"/>
      <sheetName val="north"/>
      <sheetName val="Sheet7"/>
      <sheetName val="Northwest"/>
      <sheetName val="Sheet8"/>
      <sheetName val="South &amp; WC"/>
      <sheetName val="rat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2" t="str">
            <v>C101 BLDG CO</v>
          </cell>
          <cell r="C2">
            <v>2121</v>
          </cell>
        </row>
        <row r="3">
          <cell r="B3" t="str">
            <v>C105 BLDG CO PRE72569</v>
          </cell>
          <cell r="C3">
            <v>2121</v>
          </cell>
        </row>
        <row r="4">
          <cell r="B4" t="str">
            <v>C110 BLDG CO 1245</v>
          </cell>
          <cell r="C4">
            <v>2121</v>
          </cell>
        </row>
        <row r="5">
          <cell r="B5" t="str">
            <v>C111 BLDG L1245</v>
          </cell>
          <cell r="C5">
            <v>2121</v>
          </cell>
        </row>
        <row r="6">
          <cell r="B6" t="str">
            <v>C112 BLDG M1245</v>
          </cell>
          <cell r="C6">
            <v>2121</v>
          </cell>
        </row>
        <row r="7">
          <cell r="B7" t="str">
            <v>C113 BLDG S1245</v>
          </cell>
          <cell r="C7">
            <v>2121</v>
          </cell>
        </row>
        <row r="8">
          <cell r="B8" t="str">
            <v>C115 BLDG CO 1250</v>
          </cell>
          <cell r="C8">
            <v>2121</v>
          </cell>
        </row>
        <row r="9">
          <cell r="B9" t="str">
            <v>C120 BLDG CO 1250</v>
          </cell>
          <cell r="C9">
            <v>2121</v>
          </cell>
        </row>
        <row r="10">
          <cell r="B10" t="str">
            <v>C121 BLDG CO L1250</v>
          </cell>
          <cell r="C10">
            <v>2121</v>
          </cell>
        </row>
        <row r="11">
          <cell r="B11" t="str">
            <v>C122 BLDG CO M1250</v>
          </cell>
          <cell r="C11">
            <v>2121</v>
          </cell>
        </row>
        <row r="12">
          <cell r="B12" t="str">
            <v>C123 BLDG CO S1250</v>
          </cell>
          <cell r="C12">
            <v>2121</v>
          </cell>
        </row>
        <row r="13">
          <cell r="B13" t="str">
            <v>C130 BLDG SPEC PURP 1245</v>
          </cell>
          <cell r="C13">
            <v>2121</v>
          </cell>
        </row>
        <row r="14">
          <cell r="B14" t="str">
            <v>C131 BLDG SPEC PURP 1250</v>
          </cell>
          <cell r="C14">
            <v>2121</v>
          </cell>
        </row>
        <row r="15">
          <cell r="B15" t="str">
            <v>C140 BLDG OTHR</v>
          </cell>
          <cell r="C15">
            <v>2121</v>
          </cell>
        </row>
        <row r="16">
          <cell r="B16" t="str">
            <v>C150 BLDG NONCO 1245</v>
          </cell>
          <cell r="C16">
            <v>2121</v>
          </cell>
        </row>
        <row r="17">
          <cell r="B17" t="str">
            <v>C152 WAREHOUSES 1245</v>
          </cell>
          <cell r="C17">
            <v>2121</v>
          </cell>
        </row>
        <row r="18">
          <cell r="B18" t="str">
            <v>C155 BLDG NONCO 1250</v>
          </cell>
          <cell r="C18">
            <v>2121</v>
          </cell>
        </row>
        <row r="19">
          <cell r="B19" t="str">
            <v>C156 GARAGES 1250</v>
          </cell>
          <cell r="C19">
            <v>2121</v>
          </cell>
        </row>
        <row r="20">
          <cell r="B20" t="str">
            <v>C157 WAREHOUSES 1250</v>
          </cell>
          <cell r="C20">
            <v>2121</v>
          </cell>
        </row>
        <row r="21">
          <cell r="B21" t="str">
            <v>C160 BLDG LAND IMPR 1245</v>
          </cell>
          <cell r="C21">
            <v>2121</v>
          </cell>
        </row>
        <row r="22">
          <cell r="B22" t="str">
            <v>C165 BLDG LAND IMPR 1250</v>
          </cell>
          <cell r="C22">
            <v>2121</v>
          </cell>
        </row>
        <row r="23">
          <cell r="B23" t="str">
            <v>C170 BLDG NONST CO 1245</v>
          </cell>
          <cell r="C23">
            <v>2121</v>
          </cell>
        </row>
        <row r="24">
          <cell r="B24" t="str">
            <v>C180 BLDG TOWERS</v>
          </cell>
          <cell r="C24">
            <v>2121</v>
          </cell>
        </row>
        <row r="25">
          <cell r="B25" t="str">
            <v>C196 BLDG HIST ST</v>
          </cell>
          <cell r="C25">
            <v>2121</v>
          </cell>
        </row>
        <row r="26">
          <cell r="B26" t="str">
            <v>C95D NR BLDG TANG PROP</v>
          </cell>
          <cell r="C26">
            <v>2121</v>
          </cell>
        </row>
        <row r="27">
          <cell r="B27" t="str">
            <v>C95E NR BLDG LANDIMP</v>
          </cell>
          <cell r="C27">
            <v>2121</v>
          </cell>
        </row>
        <row r="28">
          <cell r="B28" t="str">
            <v>C97N NR GENERATORS</v>
          </cell>
          <cell r="C28">
            <v>2121</v>
          </cell>
        </row>
        <row r="29">
          <cell r="B29" t="str">
            <v>C97O NR UPS</v>
          </cell>
          <cell r="C29">
            <v>2121</v>
          </cell>
        </row>
        <row r="30">
          <cell r="B30" t="str">
            <v>C15 INACTIVE DSC DO NOT</v>
          </cell>
          <cell r="C30">
            <v>2121</v>
          </cell>
        </row>
        <row r="31">
          <cell r="B31" t="str">
            <v>C21 LAND IMPROVEMENTS - GTE SUPPLY</v>
          </cell>
          <cell r="C31">
            <v>2121</v>
          </cell>
        </row>
        <row r="32">
          <cell r="B32" t="str">
            <v>C23BB MILL TYPE JL - GTE SUPPLY</v>
          </cell>
          <cell r="C32">
            <v>2121</v>
          </cell>
        </row>
        <row r="33">
          <cell r="B33" t="str">
            <v>C23B MILL TYPE JAZZ - GTE SUPPLY</v>
          </cell>
          <cell r="C33">
            <v>2121</v>
          </cell>
        </row>
        <row r="34">
          <cell r="B34" t="str">
            <v>C23B MILL TYPE JL - GTE SUPPLY</v>
          </cell>
          <cell r="C34">
            <v>2121</v>
          </cell>
        </row>
        <row r="35">
          <cell r="B35" t="str">
            <v>C25B BLDG STRUCTURE JA - GTE SUPPLY</v>
          </cell>
          <cell r="C35">
            <v>2121</v>
          </cell>
        </row>
        <row r="36">
          <cell r="B36" t="str">
            <v>C25B BLDG STRUCTURE MA - GTE SUPPLY</v>
          </cell>
          <cell r="C36">
            <v>2121</v>
          </cell>
        </row>
        <row r="37">
          <cell r="B37" t="str">
            <v>C27 BLDG EQ IMPR AG - GTE SUPPLY</v>
          </cell>
          <cell r="C37">
            <v>2121</v>
          </cell>
        </row>
        <row r="38">
          <cell r="B38" t="str">
            <v>C27 BLDG EQ IMPR AP - GTE SUPPLY</v>
          </cell>
          <cell r="C38">
            <v>2121</v>
          </cell>
        </row>
        <row r="39">
          <cell r="B39" t="str">
            <v>C27 BLDG EQ IMPR DE - GTE SUPPLY</v>
          </cell>
          <cell r="C39">
            <v>2121</v>
          </cell>
        </row>
        <row r="40">
          <cell r="B40" t="str">
            <v>C27 BLDG EQ IMPR FE - GTE SUPPLY</v>
          </cell>
          <cell r="C40">
            <v>2121</v>
          </cell>
        </row>
        <row r="41">
          <cell r="B41" t="str">
            <v>C27 BLDG EQ IMPR JA - GTE SUPPLY</v>
          </cell>
          <cell r="C41">
            <v>2121</v>
          </cell>
        </row>
        <row r="42">
          <cell r="B42" t="str">
            <v>C27 BLDG EQ IMPR JL - GTE SUPPLY</v>
          </cell>
          <cell r="C42">
            <v>2121</v>
          </cell>
        </row>
        <row r="43">
          <cell r="B43" t="str">
            <v>C27 BLDG EQ IMPR JN - GTE SUPPLY</v>
          </cell>
          <cell r="C43">
            <v>2121</v>
          </cell>
        </row>
        <row r="44">
          <cell r="B44" t="str">
            <v>C27 BLDG EQ IMPR MA - GTE SUPPLY</v>
          </cell>
          <cell r="C44">
            <v>2121</v>
          </cell>
        </row>
        <row r="45">
          <cell r="B45" t="str">
            <v>C27 BLDG EQ IMPR MY - GTE SUPPLY</v>
          </cell>
          <cell r="C45">
            <v>2121</v>
          </cell>
        </row>
        <row r="46">
          <cell r="B46" t="str">
            <v>C27 BLDG EQ IMPR NV - GTE SUPPLY</v>
          </cell>
          <cell r="C46">
            <v>2121</v>
          </cell>
        </row>
        <row r="47">
          <cell r="B47" t="str">
            <v>C27 BLDG EQ IMPR OC - GTE SUPPLY</v>
          </cell>
          <cell r="C47">
            <v>2121</v>
          </cell>
        </row>
        <row r="48">
          <cell r="B48" t="str">
            <v>C27 BLDG EQ IMPR SE - GTE SUPPLY</v>
          </cell>
          <cell r="C48">
            <v>2121</v>
          </cell>
        </row>
        <row r="49">
          <cell r="B49" t="str">
            <v>C27 BLDG EQ IMPR JL - GTE VANTAGE</v>
          </cell>
          <cell r="C49">
            <v>2121</v>
          </cell>
        </row>
        <row r="50">
          <cell r="B50" t="str">
            <v>C27 BLDG EQ IMPR MA - GTE VANTAGE</v>
          </cell>
          <cell r="C50">
            <v>2121</v>
          </cell>
        </row>
        <row r="51">
          <cell r="B51" t="str">
            <v>C27 BLDG EQ IMPR OC - GTE VANTAGE</v>
          </cell>
          <cell r="C51">
            <v>2121</v>
          </cell>
        </row>
        <row r="52">
          <cell r="B52" t="str">
            <v>C23A BLDG SPEC PURP - GTE TELECOM</v>
          </cell>
          <cell r="C52">
            <v>2121</v>
          </cell>
        </row>
        <row r="53">
          <cell r="B53" t="str">
            <v>C25A BLDG TOCSC CPE - GTE TELECOM</v>
          </cell>
          <cell r="C53">
            <v>2121</v>
          </cell>
        </row>
        <row r="54">
          <cell r="B54" t="str">
            <v>C25B BLDG STRUCTURE AG - GTE TELECOM</v>
          </cell>
          <cell r="C54">
            <v>2121</v>
          </cell>
        </row>
        <row r="55">
          <cell r="B55" t="str">
            <v>C25B BLDG STRUCTURE DE - GTE TELECOM</v>
          </cell>
          <cell r="C55">
            <v>2121</v>
          </cell>
        </row>
        <row r="56">
          <cell r="B56" t="str">
            <v>C25B BLDG STRUCTURE FE - GTE TELECOM</v>
          </cell>
          <cell r="C56">
            <v>2121</v>
          </cell>
        </row>
        <row r="57">
          <cell r="B57" t="str">
            <v>C25B BLDG STRUCTURE JL - GTE TELECOM</v>
          </cell>
          <cell r="C57">
            <v>2121</v>
          </cell>
        </row>
        <row r="58">
          <cell r="B58" t="str">
            <v>C25B BLDG STRUCTURE MA - GTE TELECOM</v>
          </cell>
          <cell r="C58">
            <v>2121</v>
          </cell>
        </row>
        <row r="59">
          <cell r="B59" t="str">
            <v>C27 BLDG EQ IMPR FE - GTE TELECOM</v>
          </cell>
          <cell r="C59">
            <v>2121</v>
          </cell>
        </row>
        <row r="60">
          <cell r="B60" t="str">
            <v>C27 BLDG EQ IMPR MA - GTE TELECOM</v>
          </cell>
          <cell r="C60">
            <v>2121</v>
          </cell>
        </row>
        <row r="61">
          <cell r="B61" t="str">
            <v>B25 BLDG STRUCTURE BOOK - GTE TELECOM INTL</v>
          </cell>
          <cell r="C61">
            <v>2121</v>
          </cell>
        </row>
        <row r="62">
          <cell r="B62" t="str">
            <v>C21A LAND IMPROVEMENTS - GOVERNMENT SYSTEMS</v>
          </cell>
          <cell r="C62">
            <v>2121</v>
          </cell>
        </row>
        <row r="63">
          <cell r="B63" t="str">
            <v>C21 LAND IMPROVEMENTS - GOVERNMENT SYSTEMS</v>
          </cell>
          <cell r="C63">
            <v>2121</v>
          </cell>
        </row>
        <row r="64">
          <cell r="B64" t="str">
            <v>C27 BLDG EQ IMPR AG - GOVERNMENT SYSTEMS</v>
          </cell>
          <cell r="C64">
            <v>2121</v>
          </cell>
        </row>
        <row r="65">
          <cell r="B65" t="str">
            <v>C27 BLDG EQ IMPR JA - GOVERNMENT SYSTEMS</v>
          </cell>
          <cell r="C65">
            <v>2121</v>
          </cell>
        </row>
        <row r="66">
          <cell r="B66" t="str">
            <v>C30 BLDG SPEC PURP - GOVERNMENT SYSTEMS</v>
          </cell>
          <cell r="C66">
            <v>2121</v>
          </cell>
        </row>
        <row r="67">
          <cell r="B67" t="str">
            <v>C27 BLDG EQ IMPR JN - GTE TELECOM</v>
          </cell>
          <cell r="C67">
            <v>2121</v>
          </cell>
        </row>
        <row r="68">
          <cell r="B68" t="str">
            <v>C27 BLDG EQ IMPR AG</v>
          </cell>
          <cell r="C68">
            <v>2121</v>
          </cell>
        </row>
        <row r="69">
          <cell r="B69" t="str">
            <v>C27 BLDG EQ IMPR JA</v>
          </cell>
          <cell r="C69">
            <v>2121</v>
          </cell>
        </row>
        <row r="70">
          <cell r="B70" t="str">
            <v>C30 BLDG SPEC PURP</v>
          </cell>
          <cell r="C70">
            <v>2121</v>
          </cell>
        </row>
        <row r="71">
          <cell r="B71" t="str">
            <v>C25 BLDG STRUCTURE</v>
          </cell>
          <cell r="C71">
            <v>2121</v>
          </cell>
        </row>
        <row r="72">
          <cell r="B72" t="str">
            <v>C101 BLDG CO - X</v>
          </cell>
          <cell r="C72">
            <v>2121</v>
          </cell>
        </row>
        <row r="73">
          <cell r="B73" t="str">
            <v>C110 BLDG CO 1245 - X</v>
          </cell>
          <cell r="C73">
            <v>2121</v>
          </cell>
        </row>
        <row r="74">
          <cell r="B74" t="str">
            <v>C121 BLDG CO L1250 - X</v>
          </cell>
          <cell r="C74">
            <v>2121</v>
          </cell>
        </row>
        <row r="75">
          <cell r="B75" t="str">
            <v>C155 BLDG NONCO 1250 - X</v>
          </cell>
          <cell r="C75">
            <v>2121</v>
          </cell>
        </row>
        <row r="76">
          <cell r="B76" t="str">
            <v>C120 BLDG CO 1250 - X</v>
          </cell>
          <cell r="C76">
            <v>2121</v>
          </cell>
        </row>
        <row r="77">
          <cell r="B77" t="str">
            <v>C115 BLDG CO 1250 - X</v>
          </cell>
          <cell r="C77">
            <v>2121</v>
          </cell>
        </row>
        <row r="78">
          <cell r="B78" t="str">
            <v>C120 BLDG CO 1250 - XX</v>
          </cell>
          <cell r="C78">
            <v>2121</v>
          </cell>
        </row>
        <row r="79">
          <cell r="B79" t="str">
            <v>C120 BLDG CO 1250 - XXX</v>
          </cell>
          <cell r="C79">
            <v>2121</v>
          </cell>
        </row>
        <row r="80">
          <cell r="B80" t="str">
            <v>C38F TOOLS OWE 36</v>
          </cell>
          <cell r="C80">
            <v>2121</v>
          </cell>
        </row>
        <row r="81">
          <cell r="B81" t="str">
            <v>C921 NR BLDG 1250</v>
          </cell>
          <cell r="C81">
            <v>2121</v>
          </cell>
        </row>
        <row r="82">
          <cell r="B82" t="str">
            <v>C110 BLDG C0 1245 - FROM POLE LINE - X</v>
          </cell>
          <cell r="C82">
            <v>2121</v>
          </cell>
        </row>
        <row r="83">
          <cell r="B83" t="str">
            <v>C101 BLDG CO - FROM 2006 - X</v>
          </cell>
          <cell r="C83">
            <v>2121</v>
          </cell>
        </row>
        <row r="84">
          <cell r="B84" t="str">
            <v>C115 BLDG CO 1250 - FROM N121 - X</v>
          </cell>
          <cell r="C84">
            <v>2121</v>
          </cell>
        </row>
        <row r="85">
          <cell r="B85" t="str">
            <v>C115 BLDG C0 1250 - XX - FROM 2212 - 5YR</v>
          </cell>
          <cell r="C85">
            <v>2121</v>
          </cell>
        </row>
        <row r="86">
          <cell r="B86" t="str">
            <v>C120 BUILDING CO 1250 - XX FROM 2000 ADR</v>
          </cell>
          <cell r="C86">
            <v>2121</v>
          </cell>
        </row>
        <row r="87">
          <cell r="B87" t="str">
            <v>C170 NR BLDG NONST CO1245 - 7 YR - X</v>
          </cell>
          <cell r="C87">
            <v>2121</v>
          </cell>
        </row>
        <row r="88">
          <cell r="B88" t="str">
            <v>BLDG CO 1250 15</v>
          </cell>
          <cell r="C88">
            <v>2121</v>
          </cell>
        </row>
        <row r="89">
          <cell r="B89" t="str">
            <v>BLDG CO 1250 18</v>
          </cell>
          <cell r="C89">
            <v>2121</v>
          </cell>
        </row>
        <row r="90">
          <cell r="B90" t="str">
            <v>BLDG  CO 1250 19</v>
          </cell>
          <cell r="C90">
            <v>2121</v>
          </cell>
        </row>
        <row r="91">
          <cell r="B91" t="str">
            <v>BLDG CO 1250 31.5</v>
          </cell>
          <cell r="C91">
            <v>2121</v>
          </cell>
        </row>
        <row r="92">
          <cell r="B92" t="str">
            <v>BLDG CO 1250 36</v>
          </cell>
          <cell r="C92">
            <v>2121</v>
          </cell>
        </row>
        <row r="93">
          <cell r="B93" t="str">
            <v>BLDG LAND - AUDIT</v>
          </cell>
          <cell r="C93">
            <v>2121</v>
          </cell>
        </row>
        <row r="94">
          <cell r="B94" t="str">
            <v>BLDG NONCO - NONSTRUCTURE</v>
          </cell>
          <cell r="C94">
            <v>2121</v>
          </cell>
        </row>
        <row r="95">
          <cell r="B95" t="str">
            <v>BLDG NONCO - NONSTRUCTURE 003</v>
          </cell>
          <cell r="C95">
            <v>2121</v>
          </cell>
        </row>
        <row r="96">
          <cell r="B96" t="str">
            <v>BLDG NONCO 1250 20</v>
          </cell>
          <cell r="C96">
            <v>2121</v>
          </cell>
        </row>
        <row r="97">
          <cell r="B97" t="str">
            <v>BLDG NONCO NONSTRUCT 46</v>
          </cell>
          <cell r="C97">
            <v>2121</v>
          </cell>
        </row>
        <row r="98">
          <cell r="B98" t="str">
            <v>BLDG NONCO 1250 15</v>
          </cell>
          <cell r="C98">
            <v>2121</v>
          </cell>
        </row>
        <row r="99">
          <cell r="B99" t="str">
            <v>BLDG NONCO 1250 18 - ESCALATOR</v>
          </cell>
          <cell r="C99">
            <v>2121</v>
          </cell>
        </row>
        <row r="100">
          <cell r="B100" t="str">
            <v>BLDG NONCO 1250 18</v>
          </cell>
          <cell r="C100">
            <v>2121</v>
          </cell>
        </row>
        <row r="101">
          <cell r="B101" t="str">
            <v>BLDG NONCO 1250 19</v>
          </cell>
          <cell r="C101">
            <v>2121</v>
          </cell>
        </row>
        <row r="102">
          <cell r="B102" t="str">
            <v>BLDG NONCO 1250 31.5</v>
          </cell>
          <cell r="C102">
            <v>2121</v>
          </cell>
        </row>
        <row r="103">
          <cell r="B103" t="str">
            <v>BLDG NONCO 1250 31.5 - ESCALATOR</v>
          </cell>
          <cell r="C103">
            <v>2121</v>
          </cell>
        </row>
        <row r="104">
          <cell r="B104" t="str">
            <v>NON COE BLDGS - ROW</v>
          </cell>
          <cell r="C104">
            <v>2121</v>
          </cell>
        </row>
        <row r="105">
          <cell r="B105" t="str">
            <v>BLDG NONCO - STRUCTURE - ESCALATOR</v>
          </cell>
          <cell r="C105">
            <v>2121</v>
          </cell>
        </row>
        <row r="106">
          <cell r="B106" t="str">
            <v>BLDG NONCO - STRUCTURE</v>
          </cell>
          <cell r="C106">
            <v>2121</v>
          </cell>
        </row>
        <row r="107">
          <cell r="B107" t="str">
            <v>NONCO BLDGS LAND IMP</v>
          </cell>
          <cell r="C107">
            <v>2121</v>
          </cell>
        </row>
        <row r="108">
          <cell r="B108" t="str">
            <v>BLDG NONCO - STRUCTURE 003</v>
          </cell>
          <cell r="C108">
            <v>2121</v>
          </cell>
        </row>
        <row r="109">
          <cell r="B109" t="str">
            <v>NONCOE BLDGS - LIKE-KIND EXCH</v>
          </cell>
          <cell r="C109">
            <v>2121</v>
          </cell>
        </row>
        <row r="110">
          <cell r="B110" t="str">
            <v>C140 BLD OTHER - X - FROM 200616</v>
          </cell>
          <cell r="C110">
            <v>2121</v>
          </cell>
        </row>
        <row r="111">
          <cell r="B111" t="str">
            <v>C190 BLDG LH IMPR</v>
          </cell>
          <cell r="C111">
            <v>2682</v>
          </cell>
        </row>
        <row r="112">
          <cell r="B112" t="str">
            <v>C200 COE LH IMPR</v>
          </cell>
          <cell r="C112">
            <v>2682</v>
          </cell>
        </row>
        <row r="113">
          <cell r="B113" t="str">
            <v>B68 LH IMPR BOOK - GTE SUPPLY</v>
          </cell>
          <cell r="C113">
            <v>2682</v>
          </cell>
        </row>
        <row r="114">
          <cell r="B114" t="str">
            <v>C68B LH IMPR 0011 - GTE SUPPLY</v>
          </cell>
          <cell r="C114">
            <v>2682</v>
          </cell>
        </row>
        <row r="115">
          <cell r="B115" t="str">
            <v>C68D LH IMPR 003 - GTE SUPPLY</v>
          </cell>
          <cell r="C115">
            <v>2682</v>
          </cell>
        </row>
        <row r="116">
          <cell r="B116" t="str">
            <v>C68H LH IMPR AG - GTE SUPPLY</v>
          </cell>
          <cell r="C116">
            <v>2682</v>
          </cell>
        </row>
        <row r="117">
          <cell r="B117" t="str">
            <v>C68H LH IMPR AP - GTE SUPPLY</v>
          </cell>
          <cell r="C117">
            <v>2682</v>
          </cell>
        </row>
        <row r="118">
          <cell r="B118" t="str">
            <v>C68H LH IMPR DE - GTE SUPPLY</v>
          </cell>
          <cell r="C118">
            <v>2682</v>
          </cell>
        </row>
        <row r="119">
          <cell r="B119" t="str">
            <v>C68H LH IMPR FE - GTE SUPPLY</v>
          </cell>
          <cell r="C119">
            <v>2682</v>
          </cell>
        </row>
        <row r="120">
          <cell r="B120" t="str">
            <v>C68H LH IMPR JA - GTE SUPPLY</v>
          </cell>
          <cell r="C120">
            <v>2682</v>
          </cell>
        </row>
        <row r="121">
          <cell r="B121" t="str">
            <v>C68H LH IMPR JL - GTE SUPPLY</v>
          </cell>
          <cell r="C121">
            <v>2682</v>
          </cell>
        </row>
        <row r="122">
          <cell r="B122" t="str">
            <v>C68H LH IMPR JN - GTE SUPPLY</v>
          </cell>
          <cell r="C122">
            <v>2682</v>
          </cell>
        </row>
        <row r="123">
          <cell r="B123" t="str">
            <v>C68H LH IMPR MA - GTE SUPPLY</v>
          </cell>
          <cell r="C123">
            <v>2682</v>
          </cell>
        </row>
        <row r="124">
          <cell r="B124" t="str">
            <v>C68H LH IMPR MY - GTE SUPPLY</v>
          </cell>
          <cell r="C124">
            <v>2682</v>
          </cell>
        </row>
        <row r="125">
          <cell r="B125" t="str">
            <v>C68H LH IMPR NV - GTE SUPPLY</v>
          </cell>
          <cell r="C125">
            <v>2682</v>
          </cell>
        </row>
        <row r="126">
          <cell r="B126" t="str">
            <v>C68H LH IMPR OC - GTE SUPPLY</v>
          </cell>
          <cell r="C126">
            <v>2682</v>
          </cell>
        </row>
        <row r="127">
          <cell r="B127" t="str">
            <v>C68H LH IMPR SE - GTE SUPPLY</v>
          </cell>
          <cell r="C127">
            <v>2682</v>
          </cell>
        </row>
        <row r="128">
          <cell r="B128" t="str">
            <v>C68H LH IMPR NV - GTE OPERATIONS SUPPORT</v>
          </cell>
          <cell r="C128">
            <v>2682</v>
          </cell>
        </row>
        <row r="129">
          <cell r="B129" t="str">
            <v>B27 BLDG EQ IMPR BOOK - GTE SERV CORP II(AMPS)</v>
          </cell>
          <cell r="C129">
            <v>2682</v>
          </cell>
        </row>
        <row r="130">
          <cell r="B130" t="str">
            <v>B68 LH IMPR BOOK - GTE SERV CORP II(AMPS)</v>
          </cell>
          <cell r="C130">
            <v>2682</v>
          </cell>
        </row>
        <row r="131">
          <cell r="B131" t="str">
            <v>C11 LAND IMPROVEMENTS - GTE SERV CORP II(AMPS)</v>
          </cell>
          <cell r="C131">
            <v>2682</v>
          </cell>
        </row>
        <row r="132">
          <cell r="B132" t="str">
            <v>C21 LAND IMPROVEMENTS - GTE SERV CORP II(AMPS)</v>
          </cell>
          <cell r="C132">
            <v>2682</v>
          </cell>
        </row>
        <row r="133">
          <cell r="B133" t="str">
            <v>C23B MILL TYPE JL - GTE SERV CORP II(AMPS)</v>
          </cell>
          <cell r="C133">
            <v>2682</v>
          </cell>
        </row>
        <row r="134">
          <cell r="B134" t="str">
            <v>C27 BLDG EQ IMPR JL - GTE SERV CORP II(AMPS)</v>
          </cell>
          <cell r="C134">
            <v>2682</v>
          </cell>
        </row>
        <row r="135">
          <cell r="B135" t="str">
            <v>C68D LH IMPR 003 - GTE SERV CORP II(AMPS)</v>
          </cell>
          <cell r="C135">
            <v>2682</v>
          </cell>
        </row>
        <row r="136">
          <cell r="B136" t="str">
            <v>C68G LH IMPR JL - GTE SERV CORP II(AMPS)</v>
          </cell>
          <cell r="C136">
            <v>2682</v>
          </cell>
        </row>
        <row r="137">
          <cell r="B137" t="str">
            <v>C68C LH IMPR 0012 - GTE VANTAGE</v>
          </cell>
          <cell r="C137">
            <v>2682</v>
          </cell>
        </row>
        <row r="138">
          <cell r="B138" t="str">
            <v>C68H LH IMPR AG - GTE VANTAGE</v>
          </cell>
          <cell r="C138">
            <v>2682</v>
          </cell>
        </row>
        <row r="139">
          <cell r="B139" t="str">
            <v>C68H LH IMPR AP - GTE VANTAGE</v>
          </cell>
          <cell r="C139">
            <v>2682</v>
          </cell>
        </row>
        <row r="140">
          <cell r="B140" t="str">
            <v>C68H LH IMPR DE - GTE VANTAGE</v>
          </cell>
          <cell r="C140">
            <v>2682</v>
          </cell>
        </row>
        <row r="141">
          <cell r="B141" t="str">
            <v>C68H LH IMPR FE - GTE VANTAGE</v>
          </cell>
          <cell r="C141">
            <v>2682</v>
          </cell>
        </row>
        <row r="142">
          <cell r="B142" t="str">
            <v>C68H LH IMPR JA - GTE VANTAGE</v>
          </cell>
          <cell r="C142">
            <v>2682</v>
          </cell>
        </row>
        <row r="143">
          <cell r="B143" t="str">
            <v>C68H LH IMPR JL - GTE VANTAGE</v>
          </cell>
          <cell r="C143">
            <v>2682</v>
          </cell>
        </row>
        <row r="144">
          <cell r="B144" t="str">
            <v>C68H LH IMPR JN - GTE VANTAGE</v>
          </cell>
          <cell r="C144">
            <v>2682</v>
          </cell>
        </row>
        <row r="145">
          <cell r="B145" t="str">
            <v>C68H LH IMPR MA - GTE VANTAGE</v>
          </cell>
          <cell r="C145">
            <v>2682</v>
          </cell>
        </row>
        <row r="146">
          <cell r="B146" t="str">
            <v>C68H LH IMPR MY - GTE VANTAGE</v>
          </cell>
          <cell r="C146">
            <v>2682</v>
          </cell>
        </row>
        <row r="147">
          <cell r="B147" t="str">
            <v>C68H LH IMPR NV - GTE VANTAGE</v>
          </cell>
          <cell r="C147">
            <v>2682</v>
          </cell>
        </row>
        <row r="148">
          <cell r="B148" t="str">
            <v>C68H LH IMPR OC - GTE VANTAGE</v>
          </cell>
          <cell r="C148">
            <v>2682</v>
          </cell>
        </row>
        <row r="149">
          <cell r="B149" t="str">
            <v>C68H LH IMPR SE - GTE VANTAGE</v>
          </cell>
          <cell r="C149">
            <v>2682</v>
          </cell>
        </row>
        <row r="150">
          <cell r="B150" t="str">
            <v>B68 LH IMPR BOOK - GTE TELECOM</v>
          </cell>
          <cell r="C150">
            <v>2682</v>
          </cell>
        </row>
        <row r="151">
          <cell r="B151" t="str">
            <v>C68E LH IMPR 4839 - GTE TELECOM</v>
          </cell>
          <cell r="C151">
            <v>2682</v>
          </cell>
        </row>
        <row r="152">
          <cell r="B152" t="str">
            <v>C68G LH IMPR DE - GTE TELECOM</v>
          </cell>
          <cell r="C152">
            <v>2682</v>
          </cell>
        </row>
        <row r="153">
          <cell r="B153" t="str">
            <v>C68G LH IMPR JL - GTE TELECOM</v>
          </cell>
          <cell r="C153">
            <v>2682</v>
          </cell>
        </row>
        <row r="154">
          <cell r="B154" t="str">
            <v>C68G LH IMPR NV - GTE TELECOM</v>
          </cell>
          <cell r="C154">
            <v>2682</v>
          </cell>
        </row>
        <row r="155">
          <cell r="B155" t="str">
            <v>C68H LH IMPR AG - GTE TELECOM</v>
          </cell>
          <cell r="C155">
            <v>2682</v>
          </cell>
        </row>
        <row r="156">
          <cell r="B156" t="str">
            <v>C68H LH IMPR AP - GTE TELECOM</v>
          </cell>
          <cell r="C156">
            <v>2682</v>
          </cell>
        </row>
        <row r="157">
          <cell r="B157" t="str">
            <v>C68H LH IMPR DE - GTE TELECOM</v>
          </cell>
          <cell r="C157">
            <v>2682</v>
          </cell>
        </row>
        <row r="158">
          <cell r="B158" t="str">
            <v>C68H LH IMPR FE - GTE TELECOM</v>
          </cell>
          <cell r="C158">
            <v>2682</v>
          </cell>
        </row>
        <row r="159">
          <cell r="B159" t="str">
            <v>C68H LH IMPR JA - GTE TELECOM</v>
          </cell>
          <cell r="C159">
            <v>2682</v>
          </cell>
        </row>
        <row r="160">
          <cell r="B160" t="str">
            <v>C68H LH IMPR JL - GTE TELECOM</v>
          </cell>
          <cell r="C160">
            <v>2682</v>
          </cell>
        </row>
        <row r="161">
          <cell r="B161" t="str">
            <v>C68H LH IMPR JN - GTE TELECOM</v>
          </cell>
          <cell r="C161">
            <v>2682</v>
          </cell>
        </row>
        <row r="162">
          <cell r="B162" t="str">
            <v>C68H LH IMPR MA - GTE TELECOM</v>
          </cell>
          <cell r="C162">
            <v>2682</v>
          </cell>
        </row>
        <row r="163">
          <cell r="B163" t="str">
            <v>C68H LH IMPR MY - GTE TELECOM</v>
          </cell>
          <cell r="C163">
            <v>2682</v>
          </cell>
        </row>
        <row r="164">
          <cell r="B164" t="str">
            <v>C68H LH IMPR OC - GTE TELECOM</v>
          </cell>
          <cell r="C164">
            <v>2682</v>
          </cell>
        </row>
        <row r="165">
          <cell r="B165" t="str">
            <v>C68H LH IMPR SE - GTE TELECOM</v>
          </cell>
          <cell r="C165">
            <v>2682</v>
          </cell>
        </row>
        <row r="166">
          <cell r="B166" t="str">
            <v>B68 LH IMPR BOOK - GOVERNMENT SYSTEMS</v>
          </cell>
          <cell r="C166">
            <v>2682</v>
          </cell>
        </row>
        <row r="167">
          <cell r="B167" t="str">
            <v>C68B LH IMPR 0011 - GOVERNMENT SYSTEMS</v>
          </cell>
          <cell r="C167">
            <v>2682</v>
          </cell>
        </row>
        <row r="168">
          <cell r="B168" t="str">
            <v>C68C LH IMPR 0012 - GOVERNMENT SYSTEMS</v>
          </cell>
          <cell r="C168">
            <v>2682</v>
          </cell>
        </row>
        <row r="169">
          <cell r="B169" t="str">
            <v>C68D LH IMPR 003 - GOVERNMENT SYSTEMS</v>
          </cell>
          <cell r="C169">
            <v>2682</v>
          </cell>
        </row>
        <row r="170">
          <cell r="B170" t="str">
            <v>C68G LH IMPR AG - GOVERNMENT SYSTEMS</v>
          </cell>
          <cell r="C170">
            <v>2682</v>
          </cell>
        </row>
        <row r="171">
          <cell r="B171" t="str">
            <v>C68G LH IMPR AP - GOVERNMENT SYSTEMS</v>
          </cell>
          <cell r="C171">
            <v>2682</v>
          </cell>
        </row>
        <row r="172">
          <cell r="B172" t="str">
            <v>C68G LH IMPR DE - GOVERNMENT SYSTEMS</v>
          </cell>
          <cell r="C172">
            <v>2682</v>
          </cell>
        </row>
        <row r="173">
          <cell r="B173" t="str">
            <v>C68G LH IMPR FE - GOVERNMENT SYSTEMS</v>
          </cell>
          <cell r="C173">
            <v>2682</v>
          </cell>
        </row>
        <row r="174">
          <cell r="B174" t="str">
            <v>C68G LH IMPR JA - GOVERNMENT SYSTEMS</v>
          </cell>
          <cell r="C174">
            <v>2682</v>
          </cell>
        </row>
        <row r="175">
          <cell r="B175" t="str">
            <v>C68G LH IMPR JL - GOVERNMENT SYSTEMS</v>
          </cell>
          <cell r="C175">
            <v>2682</v>
          </cell>
        </row>
        <row r="176">
          <cell r="B176" t="str">
            <v>C68G LH IMPR JN - GOVERNMENT SYSTEMS</v>
          </cell>
          <cell r="C176">
            <v>2682</v>
          </cell>
        </row>
        <row r="177">
          <cell r="B177" t="str">
            <v>C68G LH IMPR MA - GOVERNMENT SYSTEMS</v>
          </cell>
          <cell r="C177">
            <v>2682</v>
          </cell>
        </row>
        <row r="178">
          <cell r="B178" t="str">
            <v>C68G LH IMPR MY - GOVERNMENT SYSTEMS</v>
          </cell>
          <cell r="C178">
            <v>2682</v>
          </cell>
        </row>
        <row r="179">
          <cell r="B179" t="str">
            <v>C68G LH IMPR NV - GOVERNMENT SYSTEMS</v>
          </cell>
          <cell r="C179">
            <v>2682</v>
          </cell>
        </row>
        <row r="180">
          <cell r="B180" t="str">
            <v>C68G LH IMPR OC - GOVERNMENT SYSTEMS</v>
          </cell>
          <cell r="C180">
            <v>2682</v>
          </cell>
        </row>
        <row r="181">
          <cell r="B181" t="str">
            <v>C68G LH IMPR SE - GOVERNMENT SYSTEMS</v>
          </cell>
          <cell r="C181">
            <v>2682</v>
          </cell>
        </row>
        <row r="182">
          <cell r="B182" t="str">
            <v>C68H LH IMPR AG - GOVERNMENT SYSTEMS</v>
          </cell>
          <cell r="C182">
            <v>2682</v>
          </cell>
        </row>
        <row r="183">
          <cell r="B183" t="str">
            <v>C68H LH IMPR AP - GOVERNMENT SYSTEMS</v>
          </cell>
          <cell r="C183">
            <v>2682</v>
          </cell>
        </row>
        <row r="184">
          <cell r="B184" t="str">
            <v>C68H LH IMPR DE - GOVERNMENT SYSTEMS</v>
          </cell>
          <cell r="C184">
            <v>2682</v>
          </cell>
        </row>
        <row r="185">
          <cell r="B185" t="str">
            <v>C68H LH IMPR FE - GOVERNMENT SYSTEMS</v>
          </cell>
          <cell r="C185">
            <v>2682</v>
          </cell>
        </row>
        <row r="186">
          <cell r="B186" t="str">
            <v>C68H LH IMPR JA - GOVERNMENT SYSTEMS</v>
          </cell>
          <cell r="C186">
            <v>2682</v>
          </cell>
        </row>
        <row r="187">
          <cell r="B187" t="str">
            <v>C68H LH IMPR JL - GOVERNMENT SYSTEMS</v>
          </cell>
          <cell r="C187">
            <v>2682</v>
          </cell>
        </row>
        <row r="188">
          <cell r="B188" t="str">
            <v>C68H LH IMPR JN - GOVERNMENT SYSTEMS</v>
          </cell>
          <cell r="C188">
            <v>2682</v>
          </cell>
        </row>
        <row r="189">
          <cell r="B189" t="str">
            <v>C68H LH IMPR MA - GOVERNMENT SYSTEMS</v>
          </cell>
          <cell r="C189">
            <v>2682</v>
          </cell>
        </row>
        <row r="190">
          <cell r="B190" t="str">
            <v>C68H LH IMPR MY - GOVERNMENT SYSTEMS</v>
          </cell>
          <cell r="C190">
            <v>2682</v>
          </cell>
        </row>
        <row r="191">
          <cell r="B191" t="str">
            <v>C68H LH IMPR NV - GOVERNMENT SYSTEMS</v>
          </cell>
          <cell r="C191">
            <v>2682</v>
          </cell>
        </row>
        <row r="192">
          <cell r="B192" t="str">
            <v>C68H LH IMPR OC - GOVERNMENT SYSTEMS</v>
          </cell>
          <cell r="C192">
            <v>2682</v>
          </cell>
        </row>
        <row r="193">
          <cell r="B193" t="str">
            <v>C68H LH IMPR SE - GOVERNMENT SYSTEMS</v>
          </cell>
          <cell r="C193">
            <v>2682</v>
          </cell>
        </row>
        <row r="194">
          <cell r="B194" t="str">
            <v>C68G LH IMPR AG</v>
          </cell>
          <cell r="C194">
            <v>2682</v>
          </cell>
        </row>
        <row r="195">
          <cell r="B195" t="str">
            <v>C68G LH IMPR SE</v>
          </cell>
          <cell r="C195">
            <v>2682</v>
          </cell>
        </row>
        <row r="196">
          <cell r="B196" t="str">
            <v>C68G LH IMPR NV</v>
          </cell>
          <cell r="C196">
            <v>2682</v>
          </cell>
        </row>
        <row r="197">
          <cell r="B197" t="str">
            <v>C68H LH IMPR AP</v>
          </cell>
          <cell r="C197">
            <v>2682</v>
          </cell>
        </row>
        <row r="198">
          <cell r="B198" t="str">
            <v>C68H LH IMPR MA</v>
          </cell>
          <cell r="C198">
            <v>2682</v>
          </cell>
        </row>
        <row r="199">
          <cell r="B199" t="str">
            <v>C68H LH IMPR MY</v>
          </cell>
          <cell r="C199">
            <v>2682</v>
          </cell>
        </row>
        <row r="200">
          <cell r="B200" t="str">
            <v>C68H LH IMPR JN</v>
          </cell>
          <cell r="C200">
            <v>2682</v>
          </cell>
        </row>
        <row r="201">
          <cell r="B201" t="str">
            <v>C68H LH IMPR JA</v>
          </cell>
          <cell r="C201">
            <v>2682</v>
          </cell>
        </row>
        <row r="202">
          <cell r="B202" t="str">
            <v>C68H LH IMPR AG</v>
          </cell>
          <cell r="C202">
            <v>2682</v>
          </cell>
        </row>
        <row r="203">
          <cell r="B203" t="str">
            <v>C68G LH IMPR DE</v>
          </cell>
          <cell r="C203">
            <v>2682</v>
          </cell>
        </row>
        <row r="204">
          <cell r="B204" t="str">
            <v>C68G LH IMPR JA</v>
          </cell>
          <cell r="C204">
            <v>2682</v>
          </cell>
        </row>
        <row r="205">
          <cell r="B205" t="str">
            <v>C68G LH IMPR FE</v>
          </cell>
          <cell r="C205">
            <v>2682</v>
          </cell>
        </row>
        <row r="206">
          <cell r="B206" t="str">
            <v>C68G LH IMPR AP</v>
          </cell>
          <cell r="C206">
            <v>2682</v>
          </cell>
        </row>
        <row r="207">
          <cell r="B207" t="str">
            <v>C68G LH IMPR JN</v>
          </cell>
          <cell r="C207">
            <v>2682</v>
          </cell>
        </row>
        <row r="208">
          <cell r="B208" t="str">
            <v>C68G LH IMPR MA</v>
          </cell>
          <cell r="C208">
            <v>2682</v>
          </cell>
        </row>
        <row r="209">
          <cell r="B209" t="str">
            <v>C68G LH IMPR MY</v>
          </cell>
          <cell r="C209">
            <v>2682</v>
          </cell>
        </row>
        <row r="210">
          <cell r="B210" t="str">
            <v>C68G LH IMPR OC</v>
          </cell>
          <cell r="C210">
            <v>2682</v>
          </cell>
        </row>
        <row r="211">
          <cell r="B211" t="str">
            <v>C68G LH IMPR JL</v>
          </cell>
          <cell r="C211">
            <v>2682</v>
          </cell>
        </row>
        <row r="212">
          <cell r="B212" t="str">
            <v>C23B MILL TYPE</v>
          </cell>
          <cell r="C212">
            <v>2682</v>
          </cell>
        </row>
        <row r="213">
          <cell r="B213" t="str">
            <v>C27 BLDG EQ IMPR</v>
          </cell>
          <cell r="C213">
            <v>2682</v>
          </cell>
        </row>
        <row r="214">
          <cell r="B214" t="str">
            <v>C190 BLDG LH IMPR - X</v>
          </cell>
          <cell r="C214">
            <v>2682</v>
          </cell>
        </row>
        <row r="215">
          <cell r="B215" t="str">
            <v>C990 NR LH IMPR - GNI</v>
          </cell>
          <cell r="C215">
            <v>2682</v>
          </cell>
        </row>
        <row r="216">
          <cell r="B216" t="str">
            <v>C991 NR LEASEHOLD IMPROVE</v>
          </cell>
          <cell r="C216">
            <v>2682</v>
          </cell>
        </row>
        <row r="217">
          <cell r="B217" t="str">
            <v>C190 BUILDING LHI - X</v>
          </cell>
          <cell r="C217">
            <v>2682</v>
          </cell>
        </row>
        <row r="218">
          <cell r="B218" t="str">
            <v>C190 BUILDING LHI - 7 YR LIFE - GTEDS</v>
          </cell>
          <cell r="C218">
            <v>2682</v>
          </cell>
        </row>
        <row r="219">
          <cell r="B219" t="str">
            <v>C190 LH IMPROV - 20 YR - X</v>
          </cell>
          <cell r="C219">
            <v>2682</v>
          </cell>
        </row>
        <row r="220">
          <cell r="B220" t="str">
            <v>C190 LHI - FROM 2006 - X</v>
          </cell>
          <cell r="C220">
            <v>2682</v>
          </cell>
        </row>
        <row r="221">
          <cell r="B221" t="str">
            <v>C190 BUILDING LHI - EMBEDDED BAL</v>
          </cell>
          <cell r="C221">
            <v>2682</v>
          </cell>
        </row>
        <row r="222">
          <cell r="B222" t="str">
            <v>C190 BUILDING LHI - EMBEDDED - GTEDS - X</v>
          </cell>
          <cell r="C222">
            <v>2682</v>
          </cell>
        </row>
        <row r="223">
          <cell r="B223" t="str">
            <v>C190 BUILDING LHI - XX - FROM 2121 - 20 YR</v>
          </cell>
          <cell r="C223">
            <v>2682</v>
          </cell>
        </row>
        <row r="224">
          <cell r="B224" t="str">
            <v>C190 BLDG LHI - NONSTRUCTURE</v>
          </cell>
          <cell r="C224">
            <v>2682</v>
          </cell>
        </row>
        <row r="225">
          <cell r="B225" t="str">
            <v>C190 BLDG LHI - SPEC PURP COE</v>
          </cell>
          <cell r="C225">
            <v>2682</v>
          </cell>
        </row>
        <row r="226">
          <cell r="B226" t="str">
            <v>C190 BLDG LH IMPR - 39 YR - STATE DIFF - X</v>
          </cell>
          <cell r="C226">
            <v>2682</v>
          </cell>
        </row>
        <row r="227">
          <cell r="B227" t="str">
            <v>C190 BLDG LH IMPR - 39 YR - X</v>
          </cell>
          <cell r="C227">
            <v>2682</v>
          </cell>
        </row>
        <row r="228">
          <cell r="B228" t="str">
            <v>NONCOE LEASE IMPR</v>
          </cell>
          <cell r="C228">
            <v>2682</v>
          </cell>
        </row>
        <row r="229">
          <cell r="B229" t="str">
            <v>NONCOE LEASE IMPR - 39YR</v>
          </cell>
          <cell r="C229">
            <v>2682</v>
          </cell>
        </row>
        <row r="230">
          <cell r="B230" t="str">
            <v>LEASE IMPR - LAND</v>
          </cell>
          <cell r="C230">
            <v>2682</v>
          </cell>
        </row>
        <row r="231">
          <cell r="B231" t="str">
            <v>NONCOE BLDGS LAND IMP</v>
          </cell>
          <cell r="C231">
            <v>2682</v>
          </cell>
        </row>
        <row r="232">
          <cell r="B232" t="str">
            <v>NONCOE BLDGS IMPR - NONSTRUCTURE</v>
          </cell>
          <cell r="C232">
            <v>2682</v>
          </cell>
        </row>
        <row r="233">
          <cell r="B233" t="str">
            <v>NONCOE - LAND IMPR</v>
          </cell>
          <cell r="C233">
            <v>2682</v>
          </cell>
        </row>
        <row r="234">
          <cell r="B234" t="str">
            <v>CO BLDG LEASE IMPR - NONSTRUCTURE</v>
          </cell>
          <cell r="C234">
            <v>2682</v>
          </cell>
        </row>
        <row r="235">
          <cell r="B235" t="str">
            <v>CO BLDG LEASE IMPR - STRUCTURE</v>
          </cell>
          <cell r="C235">
            <v>2682</v>
          </cell>
        </row>
        <row r="236">
          <cell r="B236" t="str">
            <v>NON CO BLDGS NONSTRUCTURE</v>
          </cell>
          <cell r="C236">
            <v>2682</v>
          </cell>
        </row>
        <row r="237">
          <cell r="B237" t="str">
            <v>CO BLDG LEASE IMPR - STRUCTURE - 39</v>
          </cell>
          <cell r="C237">
            <v>2682</v>
          </cell>
        </row>
        <row r="238">
          <cell r="B238" t="str">
            <v>C190 BLDG LH INPR - X - FROM 2121 - 39 YR</v>
          </cell>
          <cell r="C238">
            <v>2682</v>
          </cell>
        </row>
        <row r="239">
          <cell r="B239" t="str">
            <v>C190 BLD LHI - X- FROM 2121 - 1988</v>
          </cell>
          <cell r="C239">
            <v>2682</v>
          </cell>
        </row>
        <row r="240">
          <cell r="B240" t="str">
            <v>C190 BLD LHI - X - FROM 2121 - 1990</v>
          </cell>
          <cell r="C240">
            <v>2682</v>
          </cell>
        </row>
        <row r="241">
          <cell r="B241" t="str">
            <v>C190 BLD LHI - X - FROM 2121 - 1997</v>
          </cell>
          <cell r="C241">
            <v>2682</v>
          </cell>
        </row>
        <row r="242">
          <cell r="B242" t="str">
            <v>C195 BLDG MISC PHY PROP</v>
          </cell>
          <cell r="C242">
            <v>200616</v>
          </cell>
        </row>
        <row r="243">
          <cell r="B243" t="str">
            <v>C195 BLDG MISC PHY PROP - X</v>
          </cell>
          <cell r="C243">
            <v>200616</v>
          </cell>
        </row>
        <row r="244">
          <cell r="B244" t="str">
            <v>C195 BLDG MISC PHY PROP - XX</v>
          </cell>
          <cell r="C244">
            <v>200616</v>
          </cell>
        </row>
        <row r="245">
          <cell r="B245" t="str">
            <v>C195 BLDG MISC PHYS PROP - XX FROM 2121 - 20YR</v>
          </cell>
          <cell r="C245">
            <v>200616</v>
          </cell>
        </row>
        <row r="246">
          <cell r="B246" t="str">
            <v>C195 BLDG MISC PHYS PROP - XX - FROM 2121 - 7YR</v>
          </cell>
          <cell r="C246">
            <v>200616</v>
          </cell>
        </row>
        <row r="247">
          <cell r="B247" t="str">
            <v>C195 BUILD MISC PHYS PROP - XX - FROM 2121 - ADR</v>
          </cell>
          <cell r="C247">
            <v>200616</v>
          </cell>
        </row>
        <row r="248">
          <cell r="B248" t="str">
            <v>COE BLDGS - NONSTRUCTURE - 2006</v>
          </cell>
          <cell r="C248">
            <v>200616</v>
          </cell>
        </row>
        <row r="249">
          <cell r="B249" t="str">
            <v>COMMUTER VANS - 2006</v>
          </cell>
          <cell r="C249">
            <v>200616</v>
          </cell>
        </row>
        <row r="250">
          <cell r="B250" t="str">
            <v>NONCOE BLDGS - STRUCTURE - 2006</v>
          </cell>
          <cell r="C250">
            <v>200616</v>
          </cell>
        </row>
        <row r="251">
          <cell r="B251" t="str">
            <v>C195 BLDG MISC PHY PROP - XX - FROM 2121 31.5YR</v>
          </cell>
          <cell r="C251">
            <v>200616</v>
          </cell>
        </row>
        <row r="252">
          <cell r="B252" t="str">
            <v>C195 BLDG MISC PHY PROP - X - FROM 2121</v>
          </cell>
          <cell r="C252">
            <v>200616</v>
          </cell>
        </row>
        <row r="253">
          <cell r="B253" t="str">
            <v>C201 COE</v>
          </cell>
          <cell r="C253">
            <v>2210</v>
          </cell>
        </row>
        <row r="254">
          <cell r="B254" t="str">
            <v>C285 COE MISC PHY PROP</v>
          </cell>
          <cell r="C254">
            <v>2210</v>
          </cell>
        </row>
        <row r="255">
          <cell r="B255" t="str">
            <v>C291 COE TOOLS MISC</v>
          </cell>
          <cell r="C255">
            <v>2210</v>
          </cell>
        </row>
        <row r="256">
          <cell r="B256" t="str">
            <v>C75 COE</v>
          </cell>
          <cell r="C256">
            <v>2210</v>
          </cell>
        </row>
        <row r="257">
          <cell r="B257" t="str">
            <v>C203 SW 3YR</v>
          </cell>
          <cell r="C257">
            <v>2212</v>
          </cell>
        </row>
        <row r="258">
          <cell r="B258" t="str">
            <v>C210 COE EL SW EQ</v>
          </cell>
          <cell r="C258">
            <v>2212</v>
          </cell>
        </row>
        <row r="259">
          <cell r="B259" t="str">
            <v>C235 COE AUTO SW DATA</v>
          </cell>
          <cell r="C259">
            <v>2212</v>
          </cell>
        </row>
        <row r="260">
          <cell r="B260" t="str">
            <v>C237 COE EL DIG SW</v>
          </cell>
          <cell r="C260">
            <v>2212</v>
          </cell>
        </row>
        <row r="261">
          <cell r="B261" t="str">
            <v>C247 COE AMSGREC EQ DIG</v>
          </cell>
          <cell r="C261">
            <v>2212</v>
          </cell>
        </row>
        <row r="262">
          <cell r="B262" t="str">
            <v>C298 COE EL DIG HTECH</v>
          </cell>
          <cell r="C262">
            <v>2212</v>
          </cell>
        </row>
        <row r="263">
          <cell r="B263" t="str">
            <v>C21 INACTIVE DSC DO NOT</v>
          </cell>
          <cell r="C263">
            <v>2212</v>
          </cell>
        </row>
        <row r="264">
          <cell r="B264" t="str">
            <v>C72A INSIDE PLNT 0012 - GTE TELECOM</v>
          </cell>
          <cell r="C264">
            <v>2212</v>
          </cell>
        </row>
        <row r="265">
          <cell r="B265" t="str">
            <v>C72B INSIDE PLNT 48121 - GTE TELECOM</v>
          </cell>
          <cell r="C265">
            <v>2212</v>
          </cell>
        </row>
        <row r="266">
          <cell r="B266" t="str">
            <v>C72B INSIDE PLNT 48121 - INDEPENDENT COMM INC</v>
          </cell>
          <cell r="C266">
            <v>2212</v>
          </cell>
        </row>
        <row r="267">
          <cell r="B267" t="str">
            <v>C237 COE EL DIG SW - X</v>
          </cell>
          <cell r="C267">
            <v>2212</v>
          </cell>
        </row>
        <row r="268">
          <cell r="B268" t="str">
            <v>C988 COE EL DIG HTECH (INDIAN)</v>
          </cell>
          <cell r="C268">
            <v>2212</v>
          </cell>
        </row>
        <row r="269">
          <cell r="B269" t="str">
            <v>C912 NR DIG SW EQ</v>
          </cell>
          <cell r="C269">
            <v>2212</v>
          </cell>
        </row>
        <row r="270">
          <cell r="B270" t="str">
            <v>C912 NR DIGITAL SW EQUIP (GNI)</v>
          </cell>
          <cell r="C270">
            <v>2212</v>
          </cell>
        </row>
        <row r="271">
          <cell r="B271" t="str">
            <v>C298 COE EL DIG HIGH TECH - X</v>
          </cell>
          <cell r="C271">
            <v>2212</v>
          </cell>
        </row>
        <row r="272">
          <cell r="B272" t="str">
            <v>C237 COE EL DIG SW - 20 YR - X</v>
          </cell>
          <cell r="C272">
            <v>2212</v>
          </cell>
        </row>
        <row r="273">
          <cell r="B273" t="str">
            <v>C298 COE EL DIG - SOFTWARE - X</v>
          </cell>
          <cell r="C273">
            <v>2212</v>
          </cell>
        </row>
        <row r="274">
          <cell r="B274" t="str">
            <v>C298 COE EL DIG - XX - CAL</v>
          </cell>
          <cell r="C274">
            <v>2212</v>
          </cell>
        </row>
        <row r="275">
          <cell r="B275" t="str">
            <v>C298 COE EL DIG - 15 YR - X</v>
          </cell>
          <cell r="C275">
            <v>2212</v>
          </cell>
        </row>
        <row r="276">
          <cell r="B276" t="str">
            <v>DIGITAL ELECTRICAL SW - 4813</v>
          </cell>
          <cell r="C276">
            <v>2212</v>
          </cell>
        </row>
        <row r="277">
          <cell r="B277" t="str">
            <v>DIGITAL ELECTRICAL SW - 4813A</v>
          </cell>
          <cell r="C277">
            <v>2212</v>
          </cell>
        </row>
        <row r="278">
          <cell r="B278" t="str">
            <v>DIGITAL ELECT SW - 0012</v>
          </cell>
          <cell r="C278">
            <v>2212</v>
          </cell>
        </row>
        <row r="279">
          <cell r="B279" t="str">
            <v>DIGITAL ELECT SW - 0011</v>
          </cell>
          <cell r="C279">
            <v>2212</v>
          </cell>
        </row>
        <row r="280">
          <cell r="B280" t="str">
            <v>DIGITAL ELECT SW PDN</v>
          </cell>
          <cell r="C280">
            <v>2212</v>
          </cell>
        </row>
        <row r="281">
          <cell r="B281" t="str">
            <v>DIGITAL ELECT SW NR</v>
          </cell>
          <cell r="C281">
            <v>2212</v>
          </cell>
        </row>
        <row r="282">
          <cell r="B282" t="str">
            <v>SPEC CUST PREM DIGITIAL</v>
          </cell>
          <cell r="C282">
            <v>2212</v>
          </cell>
        </row>
        <row r="283">
          <cell r="B283" t="str">
            <v>DIGITAL ELECT SW EA/NR</v>
          </cell>
          <cell r="C283">
            <v>2212</v>
          </cell>
        </row>
        <row r="284">
          <cell r="B284" t="str">
            <v>DIGITAL ELECT SW -7</v>
          </cell>
          <cell r="C284">
            <v>2212</v>
          </cell>
        </row>
        <row r="285">
          <cell r="B285" t="str">
            <v>DIGITAL SW - 7A</v>
          </cell>
          <cell r="C285">
            <v>2212</v>
          </cell>
        </row>
        <row r="286">
          <cell r="B286" t="str">
            <v>DIGITAL ELECT SW - ROW</v>
          </cell>
          <cell r="C286">
            <v>2212</v>
          </cell>
        </row>
        <row r="287">
          <cell r="B287" t="str">
            <v>DIGITAL ELECT SW - 4812</v>
          </cell>
          <cell r="C287">
            <v>2212</v>
          </cell>
        </row>
        <row r="288">
          <cell r="B288" t="str">
            <v>DIGITAL ELECT SW - 4813</v>
          </cell>
          <cell r="C288">
            <v>2212</v>
          </cell>
        </row>
        <row r="289">
          <cell r="B289" t="str">
            <v>DIGITAL ELECT SW - 4814</v>
          </cell>
          <cell r="C289">
            <v>2212</v>
          </cell>
        </row>
        <row r="290">
          <cell r="B290" t="str">
            <v>DIGITAL ELECT SW NR - RTU</v>
          </cell>
          <cell r="C290">
            <v>2212</v>
          </cell>
        </row>
        <row r="291">
          <cell r="B291" t="str">
            <v>DIGITAL ELETRIC SW - X - FROM 223210</v>
          </cell>
          <cell r="C291">
            <v>2212</v>
          </cell>
        </row>
        <row r="292">
          <cell r="B292" t="str">
            <v>C237 COE EL DIG SW - X - 1977</v>
          </cell>
          <cell r="C292">
            <v>2212</v>
          </cell>
        </row>
        <row r="293">
          <cell r="B293" t="str">
            <v>C237 COE EL DIG SW - X - FROM 2212 - 265</v>
          </cell>
          <cell r="C293">
            <v>2212</v>
          </cell>
        </row>
        <row r="294">
          <cell r="B294" t="str">
            <v>C237 COE EL DIG SW - X - FROM 2212 - 349</v>
          </cell>
          <cell r="C294">
            <v>2212</v>
          </cell>
        </row>
        <row r="295">
          <cell r="B295" t="str">
            <v>C237 COE EL DIG SW - X - FROM 2212 - 26</v>
          </cell>
          <cell r="C295">
            <v>2212</v>
          </cell>
        </row>
        <row r="296">
          <cell r="B296" t="str">
            <v>C298 COE EL DIG - X - FROM 2212 -TC72- 1996</v>
          </cell>
          <cell r="C296">
            <v>2212</v>
          </cell>
        </row>
        <row r="297">
          <cell r="B297" t="str">
            <v>C298 COE EL DIG - X - FROM 2212 -TC59</v>
          </cell>
          <cell r="C297">
            <v>2212</v>
          </cell>
        </row>
        <row r="298">
          <cell r="B298" t="str">
            <v>C298 COE EL DIG - X - FROM 2212 - TC72 - 2000</v>
          </cell>
          <cell r="C298">
            <v>2212</v>
          </cell>
        </row>
        <row r="299">
          <cell r="B299" t="str">
            <v>C237 COE EL DIG SW - X - FROM 2212 - 327</v>
          </cell>
          <cell r="C299">
            <v>2212</v>
          </cell>
        </row>
        <row r="300">
          <cell r="B300" t="str">
            <v>C204 SW 3YRA</v>
          </cell>
          <cell r="C300">
            <v>2231</v>
          </cell>
        </row>
        <row r="301">
          <cell r="B301" t="str">
            <v>C256 RADIO NONCELL RADIO</v>
          </cell>
          <cell r="C301">
            <v>2231</v>
          </cell>
        </row>
        <row r="302">
          <cell r="B302" t="str">
            <v>C260 COE RADIO EQ</v>
          </cell>
          <cell r="C302">
            <v>2231</v>
          </cell>
        </row>
        <row r="303">
          <cell r="B303" t="str">
            <v>C263 SAT EARTH STN</v>
          </cell>
          <cell r="C303">
            <v>2231</v>
          </cell>
        </row>
        <row r="304">
          <cell r="B304" t="str">
            <v>C264 SAT REC EQUIP V</v>
          </cell>
          <cell r="C304">
            <v>2231</v>
          </cell>
        </row>
        <row r="305">
          <cell r="B305" t="str">
            <v>C270 COE MICWAVE ANAL</v>
          </cell>
          <cell r="C305">
            <v>2231</v>
          </cell>
        </row>
        <row r="306">
          <cell r="B306" t="str">
            <v>C296 COE RADIO EQ HTECH</v>
          </cell>
          <cell r="C306">
            <v>2231</v>
          </cell>
        </row>
        <row r="307">
          <cell r="B307" t="str">
            <v>C27A COE MICWAVE DIG</v>
          </cell>
          <cell r="C307">
            <v>2231</v>
          </cell>
        </row>
        <row r="308">
          <cell r="B308" t="str">
            <v>C29J RADIO EQ</v>
          </cell>
          <cell r="C308">
            <v>2231</v>
          </cell>
        </row>
        <row r="309">
          <cell r="B309" t="str">
            <v>C29K TERRES MICRO ANAL</v>
          </cell>
          <cell r="C309">
            <v>2231</v>
          </cell>
        </row>
        <row r="310">
          <cell r="B310" t="str">
            <v>C29L TERRES MICRO DIG</v>
          </cell>
          <cell r="C310">
            <v>2231</v>
          </cell>
        </row>
        <row r="311">
          <cell r="B311" t="str">
            <v>C260 COE RADIO EQ - X</v>
          </cell>
          <cell r="C311">
            <v>2231</v>
          </cell>
        </row>
        <row r="312">
          <cell r="B312" t="str">
            <v>C296 COE RADIO EQ HIGH TECH - X</v>
          </cell>
          <cell r="C312">
            <v>2231</v>
          </cell>
        </row>
        <row r="313">
          <cell r="B313" t="str">
            <v>C260 RADIO EQUIP - 20 YR - X</v>
          </cell>
          <cell r="C313">
            <v>2231</v>
          </cell>
        </row>
        <row r="314">
          <cell r="B314" t="str">
            <v>C260 COE RADIO EQ - XX - ADR CALIF</v>
          </cell>
          <cell r="C314">
            <v>2231</v>
          </cell>
        </row>
        <row r="315">
          <cell r="B315" t="str">
            <v>RADIO SYSTEMS</v>
          </cell>
          <cell r="C315">
            <v>2231</v>
          </cell>
        </row>
        <row r="316">
          <cell r="B316" t="str">
            <v>RADIO SYSTEMS - RTU</v>
          </cell>
          <cell r="C316">
            <v>2231</v>
          </cell>
        </row>
        <row r="317">
          <cell r="B317" t="str">
            <v>C260 COE RADIO EQ - X - FROM 2231</v>
          </cell>
          <cell r="C317">
            <v>2231</v>
          </cell>
        </row>
        <row r="318">
          <cell r="B318" t="str">
            <v>C250 COE CIR EQ ANAL</v>
          </cell>
          <cell r="C318">
            <v>22321</v>
          </cell>
        </row>
        <row r="319">
          <cell r="B319" t="str">
            <v>C257 ANAL CIR TEST</v>
          </cell>
          <cell r="C319">
            <v>22321</v>
          </cell>
        </row>
        <row r="320">
          <cell r="B320" t="str">
            <v>C25A CIR EQ ANAL TEL</v>
          </cell>
          <cell r="C320">
            <v>22321</v>
          </cell>
        </row>
        <row r="321">
          <cell r="B321" t="str">
            <v>C29A ANAL TEST SYS</v>
          </cell>
          <cell r="C321">
            <v>22321</v>
          </cell>
        </row>
        <row r="322">
          <cell r="B322" t="str">
            <v>C29Y COE ANAL EL HTECH</v>
          </cell>
          <cell r="C322">
            <v>22321</v>
          </cell>
        </row>
        <row r="323">
          <cell r="B323" t="str">
            <v>C250 COE CIR EQ ANAL - X</v>
          </cell>
          <cell r="C323">
            <v>22321</v>
          </cell>
        </row>
        <row r="324">
          <cell r="B324" t="str">
            <v>C250 COE CIR EQ ANAL - 20 YR - X</v>
          </cell>
          <cell r="C324">
            <v>22321</v>
          </cell>
        </row>
        <row r="325">
          <cell r="B325" t="str">
            <v>C250 COE CIR EQ ANAL - X - FROM 2421 15 YR</v>
          </cell>
          <cell r="C325">
            <v>22321</v>
          </cell>
        </row>
        <row r="326">
          <cell r="B326" t="str">
            <v>C250 COE CIR EQ ANAL- X - FROM 2690 - SL3</v>
          </cell>
          <cell r="C326">
            <v>22321</v>
          </cell>
        </row>
        <row r="327">
          <cell r="B327" t="str">
            <v>C250 COE CIR EQ - X - FROM 2220</v>
          </cell>
          <cell r="C327">
            <v>22321</v>
          </cell>
        </row>
        <row r="328">
          <cell r="B328" t="str">
            <v>C206 SW 3YRC</v>
          </cell>
          <cell r="C328">
            <v>2220</v>
          </cell>
        </row>
        <row r="329">
          <cell r="B329" t="str">
            <v>C220 COE MNL SW EQ</v>
          </cell>
          <cell r="C329">
            <v>2220</v>
          </cell>
        </row>
        <row r="330">
          <cell r="B330" t="str">
            <v>C221 COE MNL SW TOOLS</v>
          </cell>
          <cell r="C330">
            <v>2220</v>
          </cell>
        </row>
        <row r="331">
          <cell r="B331" t="str">
            <v>C222 COE TSPS TOPS ANAL</v>
          </cell>
          <cell r="C331">
            <v>2220</v>
          </cell>
        </row>
        <row r="332">
          <cell r="B332" t="str">
            <v>C224 COE TSPS TOPS DIG</v>
          </cell>
          <cell r="C332">
            <v>2220</v>
          </cell>
        </row>
        <row r="333">
          <cell r="B333" t="str">
            <v>C292 OPER SYS CPTR</v>
          </cell>
          <cell r="C333">
            <v>2220</v>
          </cell>
        </row>
        <row r="334">
          <cell r="B334" t="str">
            <v>C293 COE MNL SW HTECH</v>
          </cell>
          <cell r="C334">
            <v>2220</v>
          </cell>
        </row>
        <row r="335">
          <cell r="B335" t="str">
            <v>C23C COE ANAL EL SYS</v>
          </cell>
          <cell r="C335">
            <v>2220</v>
          </cell>
        </row>
        <row r="336">
          <cell r="B336" t="str">
            <v>C29C ANAL OPER SYS</v>
          </cell>
          <cell r="C336">
            <v>2220</v>
          </cell>
        </row>
        <row r="337">
          <cell r="B337" t="str">
            <v>C29D DIG SYS</v>
          </cell>
          <cell r="C337">
            <v>2220</v>
          </cell>
        </row>
        <row r="338">
          <cell r="B338" t="str">
            <v>C220 COE MNL SW EQ - X</v>
          </cell>
          <cell r="C338">
            <v>2220</v>
          </cell>
        </row>
        <row r="339">
          <cell r="B339" t="str">
            <v>C293 COE MNL SW HIGH TECH - X</v>
          </cell>
          <cell r="C339">
            <v>2220</v>
          </cell>
        </row>
        <row r="340">
          <cell r="B340" t="str">
            <v>OPERATOR SYSTEMS - RTU</v>
          </cell>
          <cell r="C340">
            <v>2220</v>
          </cell>
        </row>
        <row r="341">
          <cell r="B341" t="str">
            <v>OPERATOR SYSTEMS - 0012</v>
          </cell>
          <cell r="C341">
            <v>2220</v>
          </cell>
        </row>
        <row r="342">
          <cell r="B342" t="str">
            <v>OPERATOR SYSTEMS - 4812</v>
          </cell>
          <cell r="C342">
            <v>2220</v>
          </cell>
        </row>
        <row r="343">
          <cell r="B343" t="str">
            <v>OPERATOR SYSTEMS - 4813</v>
          </cell>
          <cell r="C343">
            <v>2220</v>
          </cell>
        </row>
        <row r="344">
          <cell r="B344" t="str">
            <v>C220 COE MNL SW EQ - X - FROM 2220</v>
          </cell>
          <cell r="C344">
            <v>2220</v>
          </cell>
        </row>
        <row r="345">
          <cell r="B345" t="str">
            <v>C220 COE MNL SW EQ - X - FROM 2220 - 1999</v>
          </cell>
          <cell r="C345">
            <v>2220</v>
          </cell>
        </row>
        <row r="346">
          <cell r="B346" t="str">
            <v>C230 COE AUTO SW EQ</v>
          </cell>
          <cell r="C346">
            <v>2215</v>
          </cell>
        </row>
        <row r="347">
          <cell r="B347" t="str">
            <v>C232 COE AUTO SW STEP</v>
          </cell>
          <cell r="C347">
            <v>2215</v>
          </cell>
        </row>
        <row r="348">
          <cell r="B348" t="str">
            <v>C233 COE AUTO SW XBAR</v>
          </cell>
          <cell r="C348">
            <v>2215</v>
          </cell>
        </row>
        <row r="349">
          <cell r="B349" t="str">
            <v>C240 COE AMSGREC EQ</v>
          </cell>
          <cell r="C349">
            <v>2215</v>
          </cell>
        </row>
        <row r="350">
          <cell r="B350" t="str">
            <v>C244 STEP REC EQ</v>
          </cell>
          <cell r="C350">
            <v>2215</v>
          </cell>
        </row>
        <row r="351">
          <cell r="B351" t="str">
            <v>C245 COE OTHR REC EQ</v>
          </cell>
          <cell r="C351">
            <v>2215</v>
          </cell>
        </row>
        <row r="352">
          <cell r="B352" t="str">
            <v>C280 TPCA COE WH OWN</v>
          </cell>
          <cell r="C352">
            <v>2215</v>
          </cell>
        </row>
        <row r="353">
          <cell r="B353" t="str">
            <v>C281 TPCA COE JT OWN</v>
          </cell>
          <cell r="C353">
            <v>2215</v>
          </cell>
        </row>
        <row r="354">
          <cell r="B354" t="str">
            <v>C282 TPCA COE SUB CABL R</v>
          </cell>
          <cell r="C354">
            <v>2215</v>
          </cell>
        </row>
        <row r="355">
          <cell r="B355" t="str">
            <v>C294 COE AMSGREC HTECH</v>
          </cell>
          <cell r="C355">
            <v>2215</v>
          </cell>
        </row>
        <row r="356">
          <cell r="B356" t="str">
            <v>C23A OTHR EL MECH</v>
          </cell>
          <cell r="C356">
            <v>2215</v>
          </cell>
        </row>
        <row r="357">
          <cell r="B357" t="str">
            <v>C23B COE XBAR RECORDING</v>
          </cell>
          <cell r="C357">
            <v>2215</v>
          </cell>
        </row>
        <row r="358">
          <cell r="B358" t="str">
            <v>C29E XBAR</v>
          </cell>
          <cell r="C358">
            <v>2215</v>
          </cell>
        </row>
        <row r="359">
          <cell r="B359" t="str">
            <v>C29F EL RECORDING</v>
          </cell>
          <cell r="C359">
            <v>2215</v>
          </cell>
        </row>
        <row r="360">
          <cell r="B360" t="str">
            <v>C29G OTHR RECORDING</v>
          </cell>
          <cell r="C360">
            <v>2215</v>
          </cell>
        </row>
        <row r="361">
          <cell r="B361" t="str">
            <v>CROSSBAR</v>
          </cell>
          <cell r="C361">
            <v>2215</v>
          </cell>
        </row>
        <row r="362">
          <cell r="B362" t="str">
            <v>CROSSBAR - ROW</v>
          </cell>
          <cell r="C362">
            <v>2215</v>
          </cell>
        </row>
        <row r="363">
          <cell r="B363" t="str">
            <v>C234 COE AUTO SW EL</v>
          </cell>
          <cell r="C363">
            <v>2211</v>
          </cell>
        </row>
        <row r="364">
          <cell r="B364" t="str">
            <v>C236 COE EL ANAL SW</v>
          </cell>
          <cell r="C364">
            <v>2211</v>
          </cell>
        </row>
        <row r="365">
          <cell r="B365" t="str">
            <v>C238 COE ET TR S4 SW</v>
          </cell>
          <cell r="C365">
            <v>2211</v>
          </cell>
        </row>
        <row r="366">
          <cell r="B366" t="str">
            <v>C239 COE NON SPC SW</v>
          </cell>
          <cell r="C366">
            <v>2211</v>
          </cell>
        </row>
        <row r="367">
          <cell r="B367" t="str">
            <v>C246 COE AMSGREC EQ ANAL</v>
          </cell>
          <cell r="C367">
            <v>2211</v>
          </cell>
        </row>
        <row r="368">
          <cell r="B368" t="str">
            <v>C297 COE EL ANAL HTECH</v>
          </cell>
          <cell r="C368">
            <v>2211</v>
          </cell>
        </row>
        <row r="369">
          <cell r="B369" t="str">
            <v>C299 OTHR CPTR BASED</v>
          </cell>
          <cell r="C369">
            <v>2211</v>
          </cell>
        </row>
        <row r="370">
          <cell r="B370" t="str">
            <v>C29M NON SPC SW</v>
          </cell>
          <cell r="C370">
            <v>2211</v>
          </cell>
        </row>
        <row r="371">
          <cell r="B371" t="str">
            <v>ANA ELECTRICAL SWITCHING - 0012</v>
          </cell>
          <cell r="C371">
            <v>2211</v>
          </cell>
        </row>
        <row r="372">
          <cell r="B372" t="str">
            <v>ANA ELECTRICAL SWITCHING - 4812</v>
          </cell>
          <cell r="C372">
            <v>2211</v>
          </cell>
        </row>
        <row r="373">
          <cell r="B373" t="str">
            <v>ANA ELECTRICAL SWITCHING - 4813</v>
          </cell>
          <cell r="C373">
            <v>2211</v>
          </cell>
        </row>
        <row r="374">
          <cell r="B374" t="str">
            <v>ANALOG ELECTRICAL SW - RTU</v>
          </cell>
          <cell r="C374">
            <v>2211</v>
          </cell>
        </row>
        <row r="375">
          <cell r="B375" t="str">
            <v>C297 COE EL ANAL HTECH - ROW</v>
          </cell>
          <cell r="C375">
            <v>2211</v>
          </cell>
        </row>
        <row r="376">
          <cell r="B376" t="str">
            <v>C301 PUB TEL</v>
          </cell>
          <cell r="C376">
            <v>2351</v>
          </cell>
        </row>
        <row r="377">
          <cell r="B377" t="str">
            <v>C302 PUB TEL EQ COIN</v>
          </cell>
          <cell r="C377">
            <v>2351</v>
          </cell>
        </row>
        <row r="378">
          <cell r="B378" t="str">
            <v>C303 PUB TEL COIN EMB</v>
          </cell>
          <cell r="C378">
            <v>2351</v>
          </cell>
        </row>
        <row r="379">
          <cell r="B379" t="str">
            <v>C311 PUB TEL CLESS PUB</v>
          </cell>
          <cell r="C379">
            <v>2351</v>
          </cell>
        </row>
        <row r="380">
          <cell r="B380" t="str">
            <v>C312 PUB TEL CLESS SEMI</v>
          </cell>
          <cell r="C380">
            <v>2351</v>
          </cell>
        </row>
        <row r="381">
          <cell r="B381" t="str">
            <v>C313 BOOTHS COIN CLESS</v>
          </cell>
          <cell r="C381">
            <v>2351</v>
          </cell>
        </row>
        <row r="382">
          <cell r="B382" t="str">
            <v>C314 BOOTHS COIN CLESS</v>
          </cell>
          <cell r="C382">
            <v>2351</v>
          </cell>
        </row>
        <row r="383">
          <cell r="B383" t="str">
            <v>PUBLIC TELEPHONE EQUIP</v>
          </cell>
          <cell r="C383">
            <v>2351</v>
          </cell>
        </row>
        <row r="384">
          <cell r="B384" t="str">
            <v>C401 STA APP TEL</v>
          </cell>
          <cell r="C384">
            <v>2311</v>
          </cell>
        </row>
        <row r="385">
          <cell r="B385" t="str">
            <v>C404 STA APP TTY</v>
          </cell>
          <cell r="C385">
            <v>2311</v>
          </cell>
        </row>
        <row r="386">
          <cell r="B386" t="str">
            <v>C407 STA APP RADIO TEL</v>
          </cell>
          <cell r="C386">
            <v>2311</v>
          </cell>
        </row>
        <row r="387">
          <cell r="B387" t="str">
            <v>C408 STA APP SM PBX</v>
          </cell>
          <cell r="C387">
            <v>2311</v>
          </cell>
        </row>
        <row r="388">
          <cell r="B388" t="str">
            <v>C442 STA APP TEL</v>
          </cell>
          <cell r="C388">
            <v>2311</v>
          </cell>
        </row>
        <row r="389">
          <cell r="B389" t="str">
            <v>C443 STA APP KEY</v>
          </cell>
          <cell r="C389">
            <v>2311</v>
          </cell>
        </row>
        <row r="390">
          <cell r="B390" t="str">
            <v>C445 STA APP S PBX</v>
          </cell>
          <cell r="C390">
            <v>2311</v>
          </cell>
        </row>
        <row r="391">
          <cell r="B391" t="str">
            <v>C446 STA APP DATA</v>
          </cell>
          <cell r="C391">
            <v>2311</v>
          </cell>
        </row>
        <row r="392">
          <cell r="B392" t="str">
            <v>C448 STA APP ANCIL AUXIL</v>
          </cell>
          <cell r="C392">
            <v>2311</v>
          </cell>
        </row>
        <row r="393">
          <cell r="B393" t="str">
            <v>C401 NR STA APP TEL</v>
          </cell>
          <cell r="C393">
            <v>2311</v>
          </cell>
        </row>
        <row r="394">
          <cell r="B394" t="str">
            <v>C431 CHAN TERM EQ ANAL</v>
          </cell>
          <cell r="C394">
            <v>2362</v>
          </cell>
        </row>
        <row r="395">
          <cell r="B395" t="str">
            <v>C432 SUBSC PAIR GAIN EQ</v>
          </cell>
          <cell r="C395">
            <v>2362</v>
          </cell>
        </row>
        <row r="396">
          <cell r="B396" t="str">
            <v>C433 OTHR TERM EQ</v>
          </cell>
          <cell r="C396">
            <v>2362</v>
          </cell>
        </row>
        <row r="397">
          <cell r="B397" t="str">
            <v>C434 92NCTE L PBX</v>
          </cell>
          <cell r="C397">
            <v>2362</v>
          </cell>
        </row>
        <row r="398">
          <cell r="B398" t="str">
            <v>C486 NW TERM WIRE</v>
          </cell>
          <cell r="C398">
            <v>2362</v>
          </cell>
        </row>
        <row r="399">
          <cell r="B399" t="str">
            <v>OTHER TERMINAL EQUIP - RTU</v>
          </cell>
          <cell r="C399">
            <v>2362</v>
          </cell>
        </row>
        <row r="400">
          <cell r="B400" t="str">
            <v>OTHER TERMINAL EQUIP - 0012</v>
          </cell>
          <cell r="C400">
            <v>2362</v>
          </cell>
        </row>
        <row r="401">
          <cell r="B401" t="str">
            <v>OTHER TERMINAL EQUIP - 4812</v>
          </cell>
          <cell r="C401">
            <v>2362</v>
          </cell>
        </row>
        <row r="402">
          <cell r="B402" t="str">
            <v>OTHER TERMINAL EQUIP - 4812A</v>
          </cell>
          <cell r="C402">
            <v>2362</v>
          </cell>
        </row>
        <row r="403">
          <cell r="B403" t="str">
            <v>OTHER TERMINAL EQUIP - 4813A</v>
          </cell>
          <cell r="C403">
            <v>2362</v>
          </cell>
        </row>
        <row r="404">
          <cell r="B404" t="str">
            <v>OTHER TERMINAL EQUIP - 4814</v>
          </cell>
          <cell r="C404">
            <v>2362</v>
          </cell>
        </row>
        <row r="405">
          <cell r="B405" t="str">
            <v>C433 - OTHER TERM EQ - X - 5YR</v>
          </cell>
          <cell r="C405">
            <v>2362</v>
          </cell>
        </row>
        <row r="406">
          <cell r="B406" t="str">
            <v>C450 STA CONN</v>
          </cell>
          <cell r="C406">
            <v>2321</v>
          </cell>
        </row>
        <row r="407">
          <cell r="B407" t="str">
            <v>C451 STA CONN TEL</v>
          </cell>
          <cell r="C407">
            <v>2321</v>
          </cell>
        </row>
        <row r="408">
          <cell r="B408" t="str">
            <v>C452 STA CONN SMALL PBX</v>
          </cell>
          <cell r="C408">
            <v>2321</v>
          </cell>
        </row>
        <row r="409">
          <cell r="B409" t="str">
            <v>C453 STA CONN KEY</v>
          </cell>
          <cell r="C409">
            <v>2321</v>
          </cell>
        </row>
        <row r="410">
          <cell r="B410" t="str">
            <v>C454 STA CONN TTY</v>
          </cell>
          <cell r="C410">
            <v>2321</v>
          </cell>
        </row>
        <row r="411">
          <cell r="B411" t="str">
            <v>C457 STA RADIO TEL</v>
          </cell>
          <cell r="C411">
            <v>2321</v>
          </cell>
        </row>
        <row r="412">
          <cell r="B412" t="str">
            <v>C460 STA CONN EMB BASE</v>
          </cell>
          <cell r="C412">
            <v>2321</v>
          </cell>
        </row>
        <row r="413">
          <cell r="B413" t="str">
            <v>C462 STA CONN AERIAL DRP</v>
          </cell>
          <cell r="C413">
            <v>2321</v>
          </cell>
        </row>
        <row r="414">
          <cell r="B414" t="str">
            <v>C463 STA CONN INSID WIRE</v>
          </cell>
          <cell r="C414">
            <v>2321</v>
          </cell>
        </row>
        <row r="415">
          <cell r="B415" t="str">
            <v>C464 STA CONN DRP OTHR</v>
          </cell>
          <cell r="C415">
            <v>2321</v>
          </cell>
        </row>
        <row r="416">
          <cell r="B416" t="str">
            <v>C48 INACTIVE DSC DO NOT</v>
          </cell>
          <cell r="C416">
            <v>2321</v>
          </cell>
        </row>
        <row r="417">
          <cell r="B417" t="str">
            <v>C461 STA CONN UG BUR DRP</v>
          </cell>
          <cell r="C417">
            <v>24221</v>
          </cell>
        </row>
        <row r="418">
          <cell r="B418" t="str">
            <v>C630 UG CABLE</v>
          </cell>
          <cell r="C418">
            <v>24221</v>
          </cell>
        </row>
        <row r="419">
          <cell r="B419" t="str">
            <v>C631 UG FIBER OPTICS</v>
          </cell>
          <cell r="C419">
            <v>24221</v>
          </cell>
        </row>
        <row r="420">
          <cell r="B420" t="str">
            <v>C632 TPCA UG CABLE</v>
          </cell>
          <cell r="C420">
            <v>24221</v>
          </cell>
        </row>
        <row r="421">
          <cell r="B421" t="str">
            <v>C633 UG COAX CBL V</v>
          </cell>
          <cell r="C421">
            <v>24221</v>
          </cell>
        </row>
        <row r="422">
          <cell r="B422" t="str">
            <v>C62 INACTIVE DSC DO NOT</v>
          </cell>
          <cell r="C422">
            <v>24221</v>
          </cell>
        </row>
        <row r="423">
          <cell r="B423" t="str">
            <v>B73 OUTSIDE PLNT BOOK - GTE TELECOM</v>
          </cell>
          <cell r="C423">
            <v>24221</v>
          </cell>
        </row>
        <row r="424">
          <cell r="B424" t="str">
            <v>C73A OUTSIDE PLNT 0012 - GTE TELECOM</v>
          </cell>
          <cell r="C424">
            <v>24221</v>
          </cell>
        </row>
        <row r="425">
          <cell r="B425" t="str">
            <v>C73B OUTSIDE PLNT 4814 - GTE TELECOM</v>
          </cell>
          <cell r="C425">
            <v>24221</v>
          </cell>
        </row>
        <row r="426">
          <cell r="B426" t="str">
            <v>C630 UG CABLE - X</v>
          </cell>
          <cell r="C426">
            <v>24221</v>
          </cell>
        </row>
        <row r="427">
          <cell r="B427" t="str">
            <v>C97J UG CABLE (INDIAN)</v>
          </cell>
          <cell r="C427">
            <v>24221</v>
          </cell>
        </row>
        <row r="428">
          <cell r="B428" t="str">
            <v>C630 UG CABLE (INDIAN)</v>
          </cell>
          <cell r="C428">
            <v>24221</v>
          </cell>
        </row>
        <row r="429">
          <cell r="B429" t="str">
            <v>C97 AERIAL CABLE</v>
          </cell>
          <cell r="C429">
            <v>24221</v>
          </cell>
        </row>
        <row r="430">
          <cell r="B430" t="str">
            <v>C942 NR CABLE</v>
          </cell>
          <cell r="C430">
            <v>24221</v>
          </cell>
        </row>
        <row r="431">
          <cell r="B431" t="str">
            <v>C630 UG CABLE - 5 YR - X</v>
          </cell>
          <cell r="C431">
            <v>24221</v>
          </cell>
        </row>
        <row r="432">
          <cell r="B432" t="str">
            <v>C630 UG CABLE - FROM 2232 5 YR - X</v>
          </cell>
          <cell r="C432">
            <v>24221</v>
          </cell>
        </row>
        <row r="433">
          <cell r="B433" t="str">
            <v>UNDERGROUND CABLE - ROW</v>
          </cell>
          <cell r="C433">
            <v>24221</v>
          </cell>
        </row>
        <row r="434">
          <cell r="B434" t="str">
            <v>C481 L PBX DIG</v>
          </cell>
          <cell r="C434">
            <v>2341</v>
          </cell>
        </row>
        <row r="435">
          <cell r="B435" t="str">
            <v>C483 L PBX CENTREX CU</v>
          </cell>
          <cell r="C435">
            <v>2341</v>
          </cell>
        </row>
        <row r="436">
          <cell r="B436" t="str">
            <v>C484 L PBX E911 EQ</v>
          </cell>
          <cell r="C436">
            <v>2341</v>
          </cell>
        </row>
        <row r="437">
          <cell r="B437" t="str">
            <v>C485 L PBX ANAL</v>
          </cell>
          <cell r="C437">
            <v>2341</v>
          </cell>
        </row>
        <row r="438">
          <cell r="B438" t="str">
            <v>C610 POLES</v>
          </cell>
          <cell r="C438">
            <v>2411</v>
          </cell>
        </row>
        <row r="439">
          <cell r="B439" t="str">
            <v>C611 POLE TOWERS</v>
          </cell>
          <cell r="C439">
            <v>2411</v>
          </cell>
        </row>
        <row r="440">
          <cell r="B440" t="str">
            <v>C60 INACTIVE DSC DO NOT</v>
          </cell>
          <cell r="C440">
            <v>2411</v>
          </cell>
        </row>
        <row r="441">
          <cell r="B441" t="str">
            <v>POLES - ROW</v>
          </cell>
          <cell r="C441">
            <v>2411</v>
          </cell>
        </row>
        <row r="442">
          <cell r="B442" t="str">
            <v>C620 AERIAL CABLE</v>
          </cell>
          <cell r="C442">
            <v>24211</v>
          </cell>
        </row>
        <row r="443">
          <cell r="B443" t="str">
            <v>C621 AERIAL FIBER OPTICS</v>
          </cell>
          <cell r="C443">
            <v>24211</v>
          </cell>
        </row>
        <row r="444">
          <cell r="B444" t="str">
            <v>C622 TCPA AERIAL CABLE</v>
          </cell>
          <cell r="C444">
            <v>24211</v>
          </cell>
        </row>
        <row r="445">
          <cell r="B445" t="str">
            <v>C623 AERIAL CABLE DRP</v>
          </cell>
          <cell r="C445">
            <v>24211</v>
          </cell>
        </row>
        <row r="446">
          <cell r="B446" t="str">
            <v>C624 CIAC</v>
          </cell>
          <cell r="C446">
            <v>24211</v>
          </cell>
        </row>
        <row r="447">
          <cell r="B447" t="str">
            <v>C625 AERIAL NW INTERF</v>
          </cell>
          <cell r="C447">
            <v>24211</v>
          </cell>
        </row>
        <row r="448">
          <cell r="B448" t="str">
            <v>C626 AERIAL COAX CBL V</v>
          </cell>
          <cell r="C448">
            <v>24211</v>
          </cell>
        </row>
        <row r="449">
          <cell r="B449" t="str">
            <v>C46 INACTIVE DSC DO NOT</v>
          </cell>
          <cell r="C449">
            <v>24211</v>
          </cell>
        </row>
        <row r="450">
          <cell r="B450" t="str">
            <v>C61 INACTIVE DSC DO NOT</v>
          </cell>
          <cell r="C450">
            <v>24211</v>
          </cell>
        </row>
        <row r="451">
          <cell r="B451" t="str">
            <v>C620 AERIAL CABLE (INDIAN)</v>
          </cell>
          <cell r="C451">
            <v>24211</v>
          </cell>
        </row>
        <row r="452">
          <cell r="B452" t="str">
            <v>C620 AERIAL CABLE (NON-METALLIC) (INDIAN)</v>
          </cell>
          <cell r="C452">
            <v>24211</v>
          </cell>
        </row>
        <row r="453">
          <cell r="B453" t="str">
            <v>C620 AERIAL CABLE - SL 3 - X</v>
          </cell>
          <cell r="C453">
            <v>24211</v>
          </cell>
        </row>
        <row r="454">
          <cell r="B454" t="str">
            <v>AERIAL CABLE - ROW</v>
          </cell>
          <cell r="C454">
            <v>24211</v>
          </cell>
        </row>
        <row r="455">
          <cell r="B455" t="str">
            <v>AERIAL CABLE - 4813</v>
          </cell>
          <cell r="C455">
            <v>24211</v>
          </cell>
        </row>
        <row r="456">
          <cell r="B456" t="str">
            <v>C620 AERIAL CABLE - X - 5YR</v>
          </cell>
          <cell r="C456">
            <v>24211</v>
          </cell>
        </row>
        <row r="457">
          <cell r="B457" t="str">
            <v>C620 AERIAL CABLE - X - 10YR</v>
          </cell>
          <cell r="C457">
            <v>24211</v>
          </cell>
        </row>
        <row r="458">
          <cell r="B458" t="str">
            <v>C640 BUR CABLE</v>
          </cell>
          <cell r="C458">
            <v>24231</v>
          </cell>
        </row>
        <row r="459">
          <cell r="B459" t="str">
            <v>C641 BUR FIBER OPTICS</v>
          </cell>
          <cell r="C459">
            <v>24231</v>
          </cell>
        </row>
        <row r="460">
          <cell r="B460" t="str">
            <v>C642 TPCA BUR CABLE</v>
          </cell>
          <cell r="C460">
            <v>24231</v>
          </cell>
        </row>
        <row r="461">
          <cell r="B461" t="str">
            <v>C643 BUR CABLE DRP</v>
          </cell>
          <cell r="C461">
            <v>24231</v>
          </cell>
        </row>
        <row r="462">
          <cell r="B462" t="str">
            <v>C644 BUR CABLE PLASTIC</v>
          </cell>
          <cell r="C462">
            <v>24231</v>
          </cell>
        </row>
        <row r="463">
          <cell r="B463" t="str">
            <v>C645 BUR CABLE NW INTERF</v>
          </cell>
          <cell r="C463">
            <v>24231</v>
          </cell>
        </row>
        <row r="464">
          <cell r="B464" t="str">
            <v>C646 BUR CABLE COAX V</v>
          </cell>
          <cell r="C464">
            <v>24231</v>
          </cell>
        </row>
        <row r="465">
          <cell r="B465" t="str">
            <v>C47 INACTIVE DSC DO NOT</v>
          </cell>
          <cell r="C465">
            <v>24231</v>
          </cell>
        </row>
        <row r="466">
          <cell r="B466" t="str">
            <v>C63 INACTIVE DSC DO NOT</v>
          </cell>
          <cell r="C466">
            <v>24231</v>
          </cell>
        </row>
        <row r="467">
          <cell r="B467" t="str">
            <v>C64 INACTIVE DSC DO NOT</v>
          </cell>
          <cell r="C467">
            <v>24231</v>
          </cell>
        </row>
        <row r="468">
          <cell r="B468" t="str">
            <v>C640 BUR CABLE - X</v>
          </cell>
          <cell r="C468">
            <v>24231</v>
          </cell>
        </row>
        <row r="469">
          <cell r="B469" t="str">
            <v>C640 BUR CABLE (INDIAN)</v>
          </cell>
          <cell r="C469">
            <v>24231</v>
          </cell>
        </row>
        <row r="470">
          <cell r="B470" t="str">
            <v>C640 BUR CABLE - 10 YR - X</v>
          </cell>
          <cell r="C470">
            <v>24231</v>
          </cell>
        </row>
        <row r="471">
          <cell r="B471" t="str">
            <v>C640 BUR CABLE - TLD</v>
          </cell>
          <cell r="C471">
            <v>24231</v>
          </cell>
        </row>
        <row r="472">
          <cell r="B472" t="str">
            <v>C640 BUR CABLE - X FROM C207 SOFTWARE</v>
          </cell>
          <cell r="C472">
            <v>24231</v>
          </cell>
        </row>
        <row r="473">
          <cell r="B473" t="str">
            <v>BURIED CABLE - ROW</v>
          </cell>
          <cell r="C473">
            <v>24231</v>
          </cell>
        </row>
        <row r="474">
          <cell r="B474" t="str">
            <v>BURIED CABLE - 4813</v>
          </cell>
          <cell r="C474">
            <v>24231</v>
          </cell>
        </row>
        <row r="475">
          <cell r="B475" t="str">
            <v>BURIED CAB MET EXCH - ROW</v>
          </cell>
          <cell r="C475">
            <v>24231</v>
          </cell>
        </row>
        <row r="476">
          <cell r="B476" t="str">
            <v>C640 BUR CABLE - X - 5YR</v>
          </cell>
          <cell r="C476">
            <v>24231</v>
          </cell>
        </row>
        <row r="477">
          <cell r="B477" t="str">
            <v>C650 SUBMAR CABLE</v>
          </cell>
          <cell r="C477">
            <v>24241</v>
          </cell>
        </row>
        <row r="478">
          <cell r="B478" t="str">
            <v>SUBMARINE CABLE - ROW</v>
          </cell>
          <cell r="C478">
            <v>24241</v>
          </cell>
        </row>
        <row r="479">
          <cell r="B479" t="str">
            <v>C651 SUBMAR FIBER OPTICS</v>
          </cell>
          <cell r="C479">
            <v>24251</v>
          </cell>
        </row>
        <row r="480">
          <cell r="B480" t="str">
            <v>C65 NR OCEAN CABLE</v>
          </cell>
          <cell r="C480">
            <v>24251</v>
          </cell>
        </row>
        <row r="481">
          <cell r="B481" t="str">
            <v>C190 NR BLDG LH IMPR - GNI</v>
          </cell>
          <cell r="C481">
            <v>24251</v>
          </cell>
        </row>
        <row r="482">
          <cell r="B482" t="str">
            <v>C295 NR COE CIR EQ - GNI</v>
          </cell>
          <cell r="C482">
            <v>24251</v>
          </cell>
        </row>
        <row r="483">
          <cell r="B483" t="str">
            <v>C610 NR POLE LINES - GNI</v>
          </cell>
          <cell r="C483">
            <v>24251</v>
          </cell>
        </row>
        <row r="484">
          <cell r="B484" t="str">
            <v>C689 NR OFF SUPPORT EQ - GNI</v>
          </cell>
          <cell r="C484">
            <v>24251</v>
          </cell>
        </row>
        <row r="485">
          <cell r="B485" t="str">
            <v>C190 NR BLDG LH IMPR (FOREIGN)</v>
          </cell>
          <cell r="C485">
            <v>24251</v>
          </cell>
        </row>
        <row r="486">
          <cell r="B486" t="str">
            <v>C295 NR COE CIR EQ (FOREIGN)</v>
          </cell>
          <cell r="C486">
            <v>24251</v>
          </cell>
        </row>
        <row r="487">
          <cell r="B487" t="str">
            <v>C610 NR POLE LINES (FOREIGN)</v>
          </cell>
          <cell r="C487">
            <v>24251</v>
          </cell>
        </row>
        <row r="488">
          <cell r="B488" t="str">
            <v>C689 NR OFF SUPPORT EQ (FOREIGN)</v>
          </cell>
          <cell r="C488">
            <v>24251</v>
          </cell>
        </row>
        <row r="489">
          <cell r="B489" t="str">
            <v>C653 INTRA BLDG CABLE</v>
          </cell>
          <cell r="C489">
            <v>24261</v>
          </cell>
        </row>
        <row r="490">
          <cell r="B490" t="str">
            <v>C654 INTRA BLDG NW NM</v>
          </cell>
          <cell r="C490">
            <v>24261</v>
          </cell>
        </row>
        <row r="491">
          <cell r="B491" t="str">
            <v>INTRA BLDG CABLE - ROW</v>
          </cell>
          <cell r="C491">
            <v>24261</v>
          </cell>
        </row>
        <row r="492">
          <cell r="B492" t="str">
            <v>INTRA BLDG CABLE - 4813</v>
          </cell>
          <cell r="C492">
            <v>24261</v>
          </cell>
        </row>
        <row r="493">
          <cell r="B493" t="str">
            <v>INTRA BLDG NETWORK CABLE - METAL</v>
          </cell>
          <cell r="C493">
            <v>24261</v>
          </cell>
        </row>
        <row r="494">
          <cell r="B494" t="str">
            <v>C660 AERIAL WIRE</v>
          </cell>
          <cell r="C494">
            <v>2431</v>
          </cell>
        </row>
        <row r="495">
          <cell r="B495" t="str">
            <v>C66 INACTIVE DSC DO NOT</v>
          </cell>
          <cell r="C495">
            <v>2431</v>
          </cell>
        </row>
        <row r="496">
          <cell r="B496" t="str">
            <v>C670 UG CONDUIT</v>
          </cell>
          <cell r="C496">
            <v>2441</v>
          </cell>
        </row>
        <row r="497">
          <cell r="B497" t="str">
            <v>C671 UG CONDUIT INTRA</v>
          </cell>
          <cell r="C497">
            <v>2441</v>
          </cell>
        </row>
        <row r="498">
          <cell r="B498" t="str">
            <v>C672 TCPA UG CONDUIT</v>
          </cell>
          <cell r="C498">
            <v>2441</v>
          </cell>
        </row>
        <row r="499">
          <cell r="B499" t="str">
            <v>C67 INACTIVE DSC DO NOT</v>
          </cell>
          <cell r="C499">
            <v>2441</v>
          </cell>
        </row>
        <row r="500">
          <cell r="B500" t="str">
            <v>C941 NR UNDER GROUND CONDUIT</v>
          </cell>
          <cell r="C500">
            <v>2441</v>
          </cell>
        </row>
        <row r="501">
          <cell r="B501" t="str">
            <v>C670 UG CONDUIT - 20 YR - X</v>
          </cell>
          <cell r="C501">
            <v>2441</v>
          </cell>
        </row>
        <row r="502">
          <cell r="B502" t="str">
            <v>C670 UG CONDUIT BUILDINGS 31.5 - X</v>
          </cell>
          <cell r="C502">
            <v>2441</v>
          </cell>
        </row>
        <row r="503">
          <cell r="B503" t="str">
            <v>C670 UG CONDUIT BUILDINGS - 20 - X</v>
          </cell>
          <cell r="C503">
            <v>2441</v>
          </cell>
        </row>
        <row r="504">
          <cell r="B504" t="str">
            <v>C670 UG CONDUIT - BUILDINGS 15 YR - X</v>
          </cell>
          <cell r="C504">
            <v>2441</v>
          </cell>
        </row>
        <row r="505">
          <cell r="B505" t="str">
            <v>C670 UG CONDUIT - BLDGS 39 YR - X</v>
          </cell>
          <cell r="C505">
            <v>2441</v>
          </cell>
        </row>
        <row r="506">
          <cell r="B506" t="str">
            <v>CONDUIT SYSTEMS - RTU</v>
          </cell>
          <cell r="C506">
            <v>2441</v>
          </cell>
        </row>
        <row r="507">
          <cell r="B507" t="str">
            <v>CONDUIT SYSTEMS - ROW</v>
          </cell>
          <cell r="C507">
            <v>2441</v>
          </cell>
        </row>
        <row r="508">
          <cell r="B508" t="str">
            <v>C670 UG CONDUIT - X - 5</v>
          </cell>
          <cell r="C508">
            <v>2441</v>
          </cell>
        </row>
        <row r="509">
          <cell r="B509" t="str">
            <v>C681 OFF F&amp;F</v>
          </cell>
          <cell r="C509">
            <v>21221</v>
          </cell>
        </row>
        <row r="510">
          <cell r="B510" t="str">
            <v>C682 OFF F&amp;F EQ MISC</v>
          </cell>
          <cell r="C510">
            <v>21221</v>
          </cell>
        </row>
        <row r="511">
          <cell r="B511" t="str">
            <v>C684 OFF MACHINES</v>
          </cell>
          <cell r="C511">
            <v>21221</v>
          </cell>
        </row>
        <row r="512">
          <cell r="B512" t="str">
            <v>C687 F OE MICRO EQ AMORT</v>
          </cell>
          <cell r="C512">
            <v>21221</v>
          </cell>
        </row>
        <row r="513">
          <cell r="B513" t="str">
            <v>C68B F OE CPTR AMORT</v>
          </cell>
          <cell r="C513">
            <v>21221</v>
          </cell>
        </row>
        <row r="514">
          <cell r="B514" t="str">
            <v>C68 INACTIVE DSC DO NOT</v>
          </cell>
          <cell r="C514">
            <v>21221</v>
          </cell>
        </row>
        <row r="515">
          <cell r="B515" t="str">
            <v>B43 FAC FURN EQ BOOK - GTE SUPPLY</v>
          </cell>
          <cell r="C515">
            <v>21221</v>
          </cell>
        </row>
        <row r="516">
          <cell r="B516" t="str">
            <v>B47 OFFICE F&amp;F BOOK - GTE SUPPLY</v>
          </cell>
          <cell r="C516">
            <v>21221</v>
          </cell>
        </row>
        <row r="517">
          <cell r="B517" t="str">
            <v>C43CC FAC FURN EQ 36 - GTE SUPPLY</v>
          </cell>
          <cell r="C517">
            <v>21221</v>
          </cell>
        </row>
        <row r="518">
          <cell r="B518" t="str">
            <v>C43C FAC FURN EQ 36 - GTE SUPPLY</v>
          </cell>
          <cell r="C518">
            <v>21221</v>
          </cell>
        </row>
        <row r="519">
          <cell r="B519" t="str">
            <v>C47A OFFICE F&amp;F - GTE SUPPLY</v>
          </cell>
          <cell r="C519">
            <v>21221</v>
          </cell>
        </row>
        <row r="520">
          <cell r="B520" t="str">
            <v>C47 OFFICE F&amp;F - GTE SUPPLY</v>
          </cell>
          <cell r="C520">
            <v>21221</v>
          </cell>
        </row>
        <row r="521">
          <cell r="B521" t="str">
            <v>C33F TEST EQUIP 35 - GTE SERV CORP II(AMPS)</v>
          </cell>
          <cell r="C521">
            <v>21221</v>
          </cell>
        </row>
        <row r="522">
          <cell r="B522" t="str">
            <v>C40 OFFICE F&amp;F - GTE SERV CORP II(AMPS)</v>
          </cell>
          <cell r="C522">
            <v>21221</v>
          </cell>
        </row>
        <row r="523">
          <cell r="B523" t="str">
            <v>C43 OFFICE F&amp;F - GTE SERV CORP II(AMPS)</v>
          </cell>
          <cell r="C523">
            <v>21221</v>
          </cell>
        </row>
        <row r="524">
          <cell r="B524" t="str">
            <v>C47 OFFICE F&amp;F - GTE SERV CORP II(AMPS)</v>
          </cell>
          <cell r="C524">
            <v>21221</v>
          </cell>
        </row>
        <row r="525">
          <cell r="B525" t="str">
            <v>C43C FAC FURN EQ 36 - GTE VANTAGE</v>
          </cell>
          <cell r="C525">
            <v>21221</v>
          </cell>
        </row>
        <row r="526">
          <cell r="B526" t="str">
            <v>C47 OFFICE F&amp;F - GTE VANTAGE</v>
          </cell>
          <cell r="C526">
            <v>21221</v>
          </cell>
        </row>
        <row r="527">
          <cell r="B527" t="str">
            <v>C43E FAC FURN 57 - GTE TELECOM</v>
          </cell>
          <cell r="C527">
            <v>21221</v>
          </cell>
        </row>
        <row r="528">
          <cell r="B528" t="str">
            <v>C47A OFFICE F&amp;F - GTE TELECOM</v>
          </cell>
          <cell r="C528">
            <v>21221</v>
          </cell>
        </row>
        <row r="529">
          <cell r="B529" t="str">
            <v>C47 OFFICE F&amp;F - GTE TELECOM</v>
          </cell>
          <cell r="C529">
            <v>21221</v>
          </cell>
        </row>
        <row r="530">
          <cell r="B530" t="str">
            <v>B47 OFFICE F&amp;F BOOK - GTE TELECOM INTL</v>
          </cell>
          <cell r="C530">
            <v>21221</v>
          </cell>
        </row>
        <row r="531">
          <cell r="B531" t="str">
            <v>C47 OFFICE F&amp;F - GTE TELECOM INTL</v>
          </cell>
          <cell r="C531">
            <v>21221</v>
          </cell>
        </row>
        <row r="532">
          <cell r="B532" t="str">
            <v>C43C FAC FURN EQ 36 - GOVERNMENT SYSTEMS</v>
          </cell>
          <cell r="C532">
            <v>21221</v>
          </cell>
        </row>
        <row r="533">
          <cell r="B533" t="str">
            <v>C47A OFFICE F&amp;F - GOVERNMENT SYSTEMS</v>
          </cell>
          <cell r="C533">
            <v>21221</v>
          </cell>
        </row>
        <row r="534">
          <cell r="B534" t="str">
            <v>C47 OFFICE F&amp;F - GOVERNMENT SYSTEMS</v>
          </cell>
          <cell r="C534">
            <v>21221</v>
          </cell>
        </row>
        <row r="535">
          <cell r="B535" t="str">
            <v>C44 DATA PROC EQUIP - SERV CORP.</v>
          </cell>
          <cell r="C535">
            <v>21221</v>
          </cell>
        </row>
        <row r="536">
          <cell r="B536" t="str">
            <v>C45B OFFICE MACH 0011 - SERV CORP.</v>
          </cell>
          <cell r="C536">
            <v>21221</v>
          </cell>
        </row>
        <row r="537">
          <cell r="B537" t="str">
            <v>C56 AIRCRAFT - SERV CORP.</v>
          </cell>
          <cell r="C537">
            <v>21221</v>
          </cell>
        </row>
        <row r="538">
          <cell r="B538" t="str">
            <v>C922 NR FURNITURE</v>
          </cell>
          <cell r="C538">
            <v>21221</v>
          </cell>
        </row>
        <row r="539">
          <cell r="B539" t="str">
            <v>C921 NR BLDG 1250 - 31.5 YR</v>
          </cell>
          <cell r="C539">
            <v>21221</v>
          </cell>
        </row>
        <row r="540">
          <cell r="B540" t="str">
            <v>C921 NR BLDG 1250 - 39 YR</v>
          </cell>
          <cell r="C540">
            <v>21221</v>
          </cell>
        </row>
        <row r="541">
          <cell r="B541" t="str">
            <v>C681 OFF F&amp;F - XX - FROM 2116 - 5YR</v>
          </cell>
          <cell r="C541">
            <v>21221</v>
          </cell>
        </row>
        <row r="542">
          <cell r="B542" t="str">
            <v>C922 NR FURNITURE - 7 YR - X</v>
          </cell>
          <cell r="C542">
            <v>21221</v>
          </cell>
        </row>
        <row r="543">
          <cell r="B543" t="str">
            <v>FURNITURE - SVI</v>
          </cell>
          <cell r="C543">
            <v>21221</v>
          </cell>
        </row>
        <row r="544">
          <cell r="B544" t="str">
            <v>C685 INFO SYS</v>
          </cell>
          <cell r="C544">
            <v>2124</v>
          </cell>
        </row>
        <row r="545">
          <cell r="B545" t="str">
            <v>C686 F OE MIN CPTR</v>
          </cell>
          <cell r="C545">
            <v>2124</v>
          </cell>
        </row>
        <row r="546">
          <cell r="B546" t="str">
            <v>C692 OFF SUPPORT EQ PCS</v>
          </cell>
          <cell r="C546">
            <v>2124</v>
          </cell>
        </row>
        <row r="547">
          <cell r="B547" t="str">
            <v>C44A DATA PROC EQ - GTE SUPPLY</v>
          </cell>
          <cell r="C547">
            <v>2124</v>
          </cell>
        </row>
        <row r="548">
          <cell r="B548" t="str">
            <v>C90 MINI COMPUTERS - GTE SUPPLY</v>
          </cell>
          <cell r="C548">
            <v>2124</v>
          </cell>
        </row>
        <row r="549">
          <cell r="B549" t="str">
            <v>C44 DATA PROC EQ - GTE SERV CORP II(AMPS)</v>
          </cell>
          <cell r="C549">
            <v>2124</v>
          </cell>
        </row>
        <row r="550">
          <cell r="B550" t="str">
            <v>C44A DATA PROC EQ - GTE VANTAGE</v>
          </cell>
          <cell r="C550">
            <v>2124</v>
          </cell>
        </row>
        <row r="551">
          <cell r="B551" t="str">
            <v>C44 DATA PROC EQ - CONTEL FED SYSTEMS</v>
          </cell>
          <cell r="C551">
            <v>2124</v>
          </cell>
        </row>
        <row r="552">
          <cell r="B552" t="str">
            <v>B90A MINI COMPUTERS BOOK - GTE TELECOM</v>
          </cell>
          <cell r="C552">
            <v>2124</v>
          </cell>
        </row>
        <row r="553">
          <cell r="B553" t="str">
            <v>C44A DATA PROC EQ - GTE TELECOM</v>
          </cell>
          <cell r="C553">
            <v>2124</v>
          </cell>
        </row>
        <row r="554">
          <cell r="B554" t="str">
            <v>C44 DATA PROC EQ - GTE TELECOM</v>
          </cell>
          <cell r="C554">
            <v>2124</v>
          </cell>
        </row>
        <row r="555">
          <cell r="B555" t="str">
            <v>C90 MINI COMPUTERS - GTE TELECOM</v>
          </cell>
          <cell r="C555">
            <v>2124</v>
          </cell>
        </row>
        <row r="556">
          <cell r="B556" t="str">
            <v>C44A DATA PROC EQ - GTE TELECOM INTL</v>
          </cell>
          <cell r="C556">
            <v>2124</v>
          </cell>
        </row>
        <row r="557">
          <cell r="B557" t="str">
            <v>C90 MINI COMPUTERS - GTE TELECOM INTL</v>
          </cell>
          <cell r="C557">
            <v>2124</v>
          </cell>
        </row>
        <row r="558">
          <cell r="B558" t="str">
            <v>C44A DATA PROC EQ - GOVERNMENT SYSTEMS</v>
          </cell>
          <cell r="C558">
            <v>2124</v>
          </cell>
        </row>
        <row r="559">
          <cell r="B559" t="str">
            <v>C44S DSSO DATA PROC EQ - GOVERNMENT SYSTEMS</v>
          </cell>
          <cell r="C559">
            <v>2124</v>
          </cell>
        </row>
        <row r="560">
          <cell r="B560" t="str">
            <v>C44 DATA PROC EQ - GOVERNMENT SYSTEMS</v>
          </cell>
          <cell r="C560">
            <v>2124</v>
          </cell>
        </row>
        <row r="561">
          <cell r="B561" t="str">
            <v>C44 DATA PROC EQSA - CONTEL FED SYSTEMS</v>
          </cell>
          <cell r="C561">
            <v>2124</v>
          </cell>
        </row>
        <row r="562">
          <cell r="B562" t="str">
            <v>C685 INFO SYS - X</v>
          </cell>
          <cell r="C562">
            <v>2124</v>
          </cell>
        </row>
        <row r="563">
          <cell r="B563" t="str">
            <v>C924 NR GEN PURPOSE COMPUTER</v>
          </cell>
          <cell r="C563">
            <v>2124</v>
          </cell>
        </row>
        <row r="564">
          <cell r="B564" t="str">
            <v>C686 F OE MIN CPTR - FROM 2123 7 YR - X</v>
          </cell>
          <cell r="C564">
            <v>2124</v>
          </cell>
        </row>
        <row r="565">
          <cell r="B565" t="str">
            <v>GENERAL PURPOSE COMPUTERS - RTU</v>
          </cell>
          <cell r="C565">
            <v>2124</v>
          </cell>
        </row>
        <row r="566">
          <cell r="B566" t="str">
            <v>GENERAL PURPOSE COMPUTERS - 0011</v>
          </cell>
          <cell r="C566">
            <v>2124</v>
          </cell>
        </row>
        <row r="567">
          <cell r="B567" t="str">
            <v>GENERAL PURPOSE COMPUTERS - 0013</v>
          </cell>
          <cell r="C567">
            <v>2124</v>
          </cell>
        </row>
        <row r="568">
          <cell r="B568" t="str">
            <v>GENERAL PURPOSE COMPUTERS - 4811</v>
          </cell>
          <cell r="C568">
            <v>2124</v>
          </cell>
        </row>
        <row r="569">
          <cell r="B569" t="str">
            <v>GENERAL PURPOSE COMPUTERS - 4812</v>
          </cell>
          <cell r="C569">
            <v>2124</v>
          </cell>
        </row>
        <row r="570">
          <cell r="B570" t="str">
            <v>GENERAL PURPOSE COMPUTERS - 4812A</v>
          </cell>
          <cell r="C570">
            <v>2124</v>
          </cell>
        </row>
        <row r="571">
          <cell r="B571" t="str">
            <v>GENERAL PURPOSE COMPUTERS - 4813</v>
          </cell>
          <cell r="C571">
            <v>2124</v>
          </cell>
        </row>
        <row r="572">
          <cell r="B572" t="str">
            <v>GENERAL PURPOSE COMPUTERS - 4813A</v>
          </cell>
          <cell r="C572">
            <v>2124</v>
          </cell>
        </row>
        <row r="573">
          <cell r="B573" t="str">
            <v>OFFICIAL COMPUTERS</v>
          </cell>
          <cell r="C573">
            <v>2124</v>
          </cell>
        </row>
        <row r="574">
          <cell r="B574" t="str">
            <v>C685 INFO SYS - X - 39</v>
          </cell>
          <cell r="C574">
            <v>2124</v>
          </cell>
        </row>
        <row r="575">
          <cell r="B575" t="str">
            <v>C685 INFO SYS - X - FROM 21140</v>
          </cell>
          <cell r="C575">
            <v>2124</v>
          </cell>
        </row>
        <row r="576">
          <cell r="B576" t="str">
            <v>C685 INFO SYS - X - FROM N124</v>
          </cell>
          <cell r="C576">
            <v>2124</v>
          </cell>
        </row>
        <row r="577">
          <cell r="B577" t="str">
            <v>C685 INFO SYS - X - FROM  2124</v>
          </cell>
          <cell r="C577">
            <v>2124</v>
          </cell>
        </row>
        <row r="578">
          <cell r="B578" t="str">
            <v>C685 INFO SYS - X - FROM 2124 - 349</v>
          </cell>
          <cell r="C578">
            <v>2124</v>
          </cell>
        </row>
        <row r="579">
          <cell r="B579" t="str">
            <v>C685 INFO SYS - X - FROM 2124 - 295</v>
          </cell>
          <cell r="C579">
            <v>2124</v>
          </cell>
        </row>
        <row r="580">
          <cell r="B580" t="str">
            <v>C685 INFO SYS - X - FROM 2124 DDB 5</v>
          </cell>
          <cell r="C580">
            <v>2124</v>
          </cell>
        </row>
        <row r="581">
          <cell r="B581" t="str">
            <v>C685 INFO SYS - X - FROM 2124 - 337</v>
          </cell>
          <cell r="C581">
            <v>2124</v>
          </cell>
        </row>
        <row r="582">
          <cell r="B582" t="str">
            <v>C685 INFO SYS - X - FROM 2690</v>
          </cell>
          <cell r="C582">
            <v>2124</v>
          </cell>
        </row>
        <row r="583">
          <cell r="B583" t="str">
            <v>C689 OFF SUPPORT EQ</v>
          </cell>
          <cell r="C583">
            <v>21231</v>
          </cell>
        </row>
        <row r="584">
          <cell r="B584" t="str">
            <v>B45A OFFICE MACH BOOK - GTE SUPPLY</v>
          </cell>
          <cell r="C584">
            <v>21231</v>
          </cell>
        </row>
        <row r="585">
          <cell r="B585" t="str">
            <v>C45AA OFFICE MACH 0013 - GTE SUPPLY</v>
          </cell>
          <cell r="C585">
            <v>21231</v>
          </cell>
        </row>
        <row r="586">
          <cell r="B586" t="str">
            <v>C45A OFFICE MACH 0013 - GTE SUPPLY</v>
          </cell>
          <cell r="C586">
            <v>21231</v>
          </cell>
        </row>
        <row r="587">
          <cell r="B587" t="str">
            <v>C45B OFFICE MACH 0011 - GTE SERV CORP II(AMPS)</v>
          </cell>
          <cell r="C587">
            <v>21231</v>
          </cell>
        </row>
        <row r="588">
          <cell r="B588" t="str">
            <v>C45 OFFICE MACH - GTE SERV CORP II(AMPS)</v>
          </cell>
          <cell r="C588">
            <v>21231</v>
          </cell>
        </row>
        <row r="589">
          <cell r="B589" t="str">
            <v>C45A OFFICE MACH 0013 - GTE VANTAGE</v>
          </cell>
          <cell r="C589">
            <v>21231</v>
          </cell>
        </row>
        <row r="590">
          <cell r="B590" t="str">
            <v>C45AA OFFICE MACH 0013ZS - CONTEL FED SYSTEMS</v>
          </cell>
          <cell r="C590">
            <v>21231</v>
          </cell>
        </row>
        <row r="591">
          <cell r="B591" t="str">
            <v>B45A OFFICE MACH BOOK - GTE TELECOM INTL</v>
          </cell>
          <cell r="C591">
            <v>21231</v>
          </cell>
        </row>
        <row r="592">
          <cell r="B592" t="str">
            <v>C45A OFFICE MACH 0013 - GOVERNMENT SYSTEMS</v>
          </cell>
          <cell r="C592">
            <v>21231</v>
          </cell>
        </row>
        <row r="593">
          <cell r="B593" t="str">
            <v>C44 DATA PROC EQ - SERV CORP.</v>
          </cell>
          <cell r="C593">
            <v>21231</v>
          </cell>
        </row>
        <row r="594">
          <cell r="B594" t="str">
            <v>C47 OFFICE F&amp;F - SERV CORP.</v>
          </cell>
          <cell r="C594">
            <v>21231</v>
          </cell>
        </row>
        <row r="595">
          <cell r="B595" t="str">
            <v>C926 NR OFFICE EQUIP</v>
          </cell>
          <cell r="C595">
            <v>21231</v>
          </cell>
        </row>
        <row r="596">
          <cell r="B596" t="str">
            <v>C970 NR OFF F&amp;F</v>
          </cell>
          <cell r="C596">
            <v>21231</v>
          </cell>
        </row>
        <row r="597">
          <cell r="B597" t="str">
            <v>C970 OFFICE F&amp;F 5YR LIFE - X</v>
          </cell>
          <cell r="C597">
            <v>21231</v>
          </cell>
        </row>
        <row r="598">
          <cell r="B598" t="str">
            <v>C689 OFF SUPPORT EQUIP - XX - FROM GTEDS</v>
          </cell>
          <cell r="C598">
            <v>21231</v>
          </cell>
        </row>
        <row r="599">
          <cell r="B599" t="str">
            <v>OFFICE SUPPORT EQ 0011</v>
          </cell>
          <cell r="C599">
            <v>21231</v>
          </cell>
        </row>
        <row r="600">
          <cell r="B600" t="str">
            <v>OFFICE SUPPORT EQUIPMENT 4814</v>
          </cell>
          <cell r="C600">
            <v>21231</v>
          </cell>
        </row>
        <row r="601">
          <cell r="B601" t="str">
            <v>OFFICE SUPPORT EQ - 0027</v>
          </cell>
          <cell r="C601">
            <v>21231</v>
          </cell>
        </row>
        <row r="602">
          <cell r="B602" t="str">
            <v>C801 AIRCRAFT</v>
          </cell>
          <cell r="C602">
            <v>2113</v>
          </cell>
        </row>
        <row r="603">
          <cell r="B603" t="str">
            <v>C805</v>
          </cell>
          <cell r="C603">
            <v>2113</v>
          </cell>
        </row>
        <row r="604">
          <cell r="B604" t="str">
            <v>C56 AIRCRAFT - GTE SERV CORP II(AMPS)</v>
          </cell>
          <cell r="C604">
            <v>2113</v>
          </cell>
        </row>
        <row r="605">
          <cell r="B605" t="str">
            <v>C810 AUTOS</v>
          </cell>
          <cell r="C605">
            <v>2112</v>
          </cell>
        </row>
        <row r="606">
          <cell r="B606" t="str">
            <v>C811 TPCA AUTOS</v>
          </cell>
          <cell r="C606">
            <v>2112</v>
          </cell>
        </row>
        <row r="607">
          <cell r="B607" t="str">
            <v>C820 MOTOR VEHICLES</v>
          </cell>
          <cell r="C607">
            <v>2112</v>
          </cell>
        </row>
        <row r="608">
          <cell r="B608" t="str">
            <v>C821 TRUCKS 0 1 TON</v>
          </cell>
          <cell r="C608">
            <v>2112</v>
          </cell>
        </row>
        <row r="609">
          <cell r="B609" t="str">
            <v>C822 HVY TRUCKS</v>
          </cell>
          <cell r="C609">
            <v>2112</v>
          </cell>
        </row>
        <row r="610">
          <cell r="B610" t="str">
            <v>C823 MV 200 500 AMORT</v>
          </cell>
          <cell r="C610">
            <v>2112</v>
          </cell>
        </row>
        <row r="611">
          <cell r="B611" t="str">
            <v>C825 SPCL MV EQ 80</v>
          </cell>
          <cell r="C611">
            <v>2112</v>
          </cell>
        </row>
        <row r="612">
          <cell r="B612" t="str">
            <v>C830 TRACTORS OTR</v>
          </cell>
          <cell r="C612">
            <v>2112</v>
          </cell>
        </row>
        <row r="613">
          <cell r="B613" t="str">
            <v>C840 MV TRLS</v>
          </cell>
          <cell r="C613">
            <v>2112</v>
          </cell>
        </row>
        <row r="614">
          <cell r="B614" t="str">
            <v>B58B MTR DRIVN EQ BOOKZH - GTE OPERATIONS SUPPORT</v>
          </cell>
          <cell r="C614">
            <v>2112</v>
          </cell>
        </row>
        <row r="615">
          <cell r="B615" t="str">
            <v>B55 LIGHT TRUCKS BOOK - GTE SERV CORP II(AMPS)</v>
          </cell>
          <cell r="C615">
            <v>2112</v>
          </cell>
        </row>
        <row r="616">
          <cell r="B616" t="str">
            <v>C55 LIGHT TRUCKS - GTE SERV CORP II(AMPS)</v>
          </cell>
          <cell r="C616">
            <v>2112</v>
          </cell>
        </row>
        <row r="617">
          <cell r="B617" t="str">
            <v>C57 AUTOS - GTE SERV CORP II(AMPS)</v>
          </cell>
          <cell r="C617">
            <v>2112</v>
          </cell>
        </row>
        <row r="618">
          <cell r="B618" t="str">
            <v>C55 LIGHT TRUCKSZS - CONTEL FED SYSTEMS</v>
          </cell>
          <cell r="C618">
            <v>2112</v>
          </cell>
        </row>
        <row r="619">
          <cell r="B619" t="str">
            <v>C55 LIGHT TRUCKS - GTE TELECOM</v>
          </cell>
          <cell r="C619">
            <v>2112</v>
          </cell>
        </row>
        <row r="620">
          <cell r="B620" t="str">
            <v>B55 LIGHT TRUCKS BOOK - GTE TELECOM INTL</v>
          </cell>
          <cell r="C620">
            <v>2112</v>
          </cell>
        </row>
        <row r="621">
          <cell r="B621" t="str">
            <v>C55 LIGHT TRUCKS - GOVERNMENT SYSTEMS</v>
          </cell>
          <cell r="C621">
            <v>2112</v>
          </cell>
        </row>
        <row r="622">
          <cell r="B622" t="str">
            <v>C57 AUTOSZF - GOVERNMENT SYSTEMS</v>
          </cell>
          <cell r="C622">
            <v>2112</v>
          </cell>
        </row>
        <row r="623">
          <cell r="B623" t="str">
            <v>C810 AUTOS - X</v>
          </cell>
          <cell r="C623">
            <v>2112</v>
          </cell>
        </row>
        <row r="624">
          <cell r="B624" t="str">
            <v>C55 NR LIGHT TRUCKS</v>
          </cell>
          <cell r="C624">
            <v>2112</v>
          </cell>
        </row>
        <row r="625">
          <cell r="B625" t="str">
            <v>C55 LIGHT TRUCKS - SERV CORP.</v>
          </cell>
          <cell r="C625">
            <v>2112</v>
          </cell>
        </row>
        <row r="626">
          <cell r="B626" t="str">
            <v>C981 NR VEHICLES - TRUCKS</v>
          </cell>
          <cell r="C626">
            <v>2112</v>
          </cell>
        </row>
        <row r="627">
          <cell r="B627" t="str">
            <v>C820 AUTOS - XX - FROM SERV CORP.</v>
          </cell>
          <cell r="C627">
            <v>2112</v>
          </cell>
        </row>
        <row r="628">
          <cell r="B628" t="str">
            <v>C810 AUTOS - 5 YR -STATE DIFF-X</v>
          </cell>
          <cell r="C628">
            <v>2112</v>
          </cell>
        </row>
        <row r="629">
          <cell r="B629" t="str">
            <v>C820 LT TRUCKS - 5 YR - X</v>
          </cell>
          <cell r="C629">
            <v>2112</v>
          </cell>
        </row>
        <row r="630">
          <cell r="B630" t="str">
            <v>TRUCKS - 4814</v>
          </cell>
          <cell r="C630">
            <v>2112</v>
          </cell>
        </row>
        <row r="631">
          <cell r="B631" t="str">
            <v>C820 AUTOS - X - FROM 2112</v>
          </cell>
          <cell r="C631">
            <v>2112</v>
          </cell>
        </row>
        <row r="632">
          <cell r="B632" t="str">
            <v>C829 SPCL PURP VEH</v>
          </cell>
          <cell r="C632">
            <v>21140</v>
          </cell>
        </row>
        <row r="633">
          <cell r="B633" t="str">
            <v>C983 SPEC PURP VEH TRLS</v>
          </cell>
          <cell r="C633">
            <v>21140</v>
          </cell>
        </row>
        <row r="634">
          <cell r="B634" t="str">
            <v>SPECIAL PURPOSE VEHICLES - RTU</v>
          </cell>
          <cell r="C634">
            <v>21140</v>
          </cell>
        </row>
        <row r="635">
          <cell r="B635" t="str">
            <v>TOOLS AND OTHER WORK EQUIPMENT</v>
          </cell>
          <cell r="C635">
            <v>21140</v>
          </cell>
        </row>
        <row r="636">
          <cell r="B636" t="str">
            <v>TOOLS AND OTHER WORK EQUIPMENT - 0000</v>
          </cell>
          <cell r="C636">
            <v>21140</v>
          </cell>
        </row>
        <row r="637">
          <cell r="B637" t="str">
            <v>TOOLS AND OTHER WORK EQUIPMENT - 150</v>
          </cell>
          <cell r="C637">
            <v>21140</v>
          </cell>
        </row>
        <row r="638">
          <cell r="B638" t="str">
            <v>GARAGE WORK EQUIPMENT</v>
          </cell>
          <cell r="C638">
            <v>21140</v>
          </cell>
        </row>
        <row r="639">
          <cell r="B639" t="str">
            <v>GARAGE WORK EQUIPMENT - 0000</v>
          </cell>
          <cell r="C639">
            <v>21140</v>
          </cell>
        </row>
        <row r="640">
          <cell r="B640" t="str">
            <v>OTHER WORK EQUIPMENT</v>
          </cell>
          <cell r="C640">
            <v>21140</v>
          </cell>
        </row>
        <row r="641">
          <cell r="B641" t="str">
            <v>OTHER WORK EQUIPMENT - 0000</v>
          </cell>
          <cell r="C641">
            <v>21140</v>
          </cell>
        </row>
        <row r="642">
          <cell r="B642" t="str">
            <v>OTHER WORK EQUIPMENT - RTU</v>
          </cell>
          <cell r="C642">
            <v>21140</v>
          </cell>
        </row>
        <row r="643">
          <cell r="B643" t="str">
            <v>SPECIAL PURPOSE VEHICLES - 0013</v>
          </cell>
          <cell r="C643">
            <v>21140</v>
          </cell>
        </row>
        <row r="644">
          <cell r="B644" t="str">
            <v>SPECIAL TOOLS</v>
          </cell>
          <cell r="C644">
            <v>21140</v>
          </cell>
        </row>
        <row r="645">
          <cell r="B645" t="str">
            <v>OTHER WORK EQUIPMENT - SVI</v>
          </cell>
          <cell r="C645">
            <v>21140</v>
          </cell>
        </row>
        <row r="646">
          <cell r="B646" t="str">
            <v>GARAGE WORK EQUIP - SVI</v>
          </cell>
          <cell r="C646">
            <v>21140</v>
          </cell>
        </row>
        <row r="647">
          <cell r="B647" t="str">
            <v>OTHER WORK EQUIPMENT - SVI - ROW</v>
          </cell>
          <cell r="C647">
            <v>21140</v>
          </cell>
        </row>
        <row r="648">
          <cell r="B648" t="str">
            <v>C850 MV SHOP EQ</v>
          </cell>
          <cell r="C648">
            <v>2115</v>
          </cell>
        </row>
        <row r="649">
          <cell r="B649" t="str">
            <v>C851 MV SHOP EQ</v>
          </cell>
          <cell r="C649">
            <v>2115</v>
          </cell>
        </row>
        <row r="650">
          <cell r="B650" t="str">
            <v>C852 AIRCRAFT SHOP EQ</v>
          </cell>
          <cell r="C650">
            <v>2115</v>
          </cell>
        </row>
        <row r="651">
          <cell r="B651" t="str">
            <v>C853 AIRCRAFT SHOP EQ</v>
          </cell>
          <cell r="C651">
            <v>2115</v>
          </cell>
        </row>
        <row r="652">
          <cell r="B652" t="str">
            <v>C854 MV AIR SHOP EQ MISC</v>
          </cell>
          <cell r="C652">
            <v>2115</v>
          </cell>
        </row>
        <row r="653">
          <cell r="B653" t="str">
            <v>C855 MV AIR SHOP EQ MISC</v>
          </cell>
          <cell r="C653">
            <v>2115</v>
          </cell>
        </row>
        <row r="654">
          <cell r="B654" t="str">
            <v>C860 TOOLS OWE TRLS</v>
          </cell>
          <cell r="C654">
            <v>2116</v>
          </cell>
        </row>
        <row r="655">
          <cell r="B655" t="str">
            <v>C861 TOOLS OWE OTHR</v>
          </cell>
          <cell r="C655">
            <v>2116</v>
          </cell>
        </row>
        <row r="656">
          <cell r="B656" t="str">
            <v>C862 TOOLS OWE OTHR</v>
          </cell>
          <cell r="C656">
            <v>2116</v>
          </cell>
        </row>
        <row r="657">
          <cell r="B657" t="str">
            <v>C863 TOOLS OWE MISC</v>
          </cell>
          <cell r="C657">
            <v>2116</v>
          </cell>
        </row>
        <row r="658">
          <cell r="B658" t="str">
            <v>C864 TOOLS OWE MISC</v>
          </cell>
          <cell r="C658">
            <v>2116</v>
          </cell>
        </row>
        <row r="659">
          <cell r="B659" t="str">
            <v>C865 TOOLS OWE TRLS MISC</v>
          </cell>
          <cell r="C659">
            <v>2116</v>
          </cell>
        </row>
        <row r="660">
          <cell r="B660" t="str">
            <v>C866 COE 200 500 AMORT</v>
          </cell>
          <cell r="C660">
            <v>2116</v>
          </cell>
        </row>
        <row r="661">
          <cell r="B661" t="str">
            <v>C867 COE 200 500 HTECH</v>
          </cell>
          <cell r="C661">
            <v>2116</v>
          </cell>
        </row>
        <row r="662">
          <cell r="B662" t="str">
            <v>C868 200 500 AMORT</v>
          </cell>
          <cell r="C662">
            <v>2116</v>
          </cell>
        </row>
        <row r="663">
          <cell r="B663" t="str">
            <v>C869 OWE 200 500</v>
          </cell>
          <cell r="C663">
            <v>2116</v>
          </cell>
        </row>
        <row r="664">
          <cell r="B664" t="str">
            <v>C870 TOOLS OWE V</v>
          </cell>
          <cell r="C664">
            <v>2116</v>
          </cell>
        </row>
        <row r="665">
          <cell r="B665" t="str">
            <v>C891 STORE INFO SYS</v>
          </cell>
          <cell r="C665">
            <v>2116</v>
          </cell>
        </row>
        <row r="666">
          <cell r="B666" t="str">
            <v>C31C MFG MACH 36 - GTE SUPPLY</v>
          </cell>
          <cell r="C666">
            <v>2116</v>
          </cell>
        </row>
        <row r="667">
          <cell r="B667" t="str">
            <v>C33B TEST EQUIP 36 - GTE SUPPLY</v>
          </cell>
          <cell r="C667">
            <v>2116</v>
          </cell>
        </row>
        <row r="668">
          <cell r="B668" t="str">
            <v>C34 SUB ASSETS - GTE SUPPLY</v>
          </cell>
          <cell r="C668">
            <v>2116</v>
          </cell>
        </row>
        <row r="669">
          <cell r="B669" t="str">
            <v>C36 ELECTRONIC EQUIP - GTE SUPPLY</v>
          </cell>
          <cell r="C669">
            <v>2116</v>
          </cell>
        </row>
        <row r="670">
          <cell r="B670" t="str">
            <v>C38E TOOLS OWE 36 - GTE SUPPLY</v>
          </cell>
          <cell r="C670">
            <v>2116</v>
          </cell>
        </row>
        <row r="671">
          <cell r="B671" t="str">
            <v>C39B GENERAL MACH 36 - GTE SUPPLY</v>
          </cell>
          <cell r="C671">
            <v>2116</v>
          </cell>
        </row>
        <row r="672">
          <cell r="B672" t="str">
            <v>C52 TRAILERS - GTE SUPPLY</v>
          </cell>
          <cell r="C672">
            <v>2116</v>
          </cell>
        </row>
        <row r="673">
          <cell r="B673" t="str">
            <v>C58C MTR DRIVN EQ 36 - GTE SUPPLY</v>
          </cell>
          <cell r="C673">
            <v>2116</v>
          </cell>
        </row>
        <row r="674">
          <cell r="B674" t="str">
            <v>B58 MTR DRIVN EQ BOOK - GTE SERV CORP II(AMPS)</v>
          </cell>
          <cell r="C674">
            <v>2116</v>
          </cell>
        </row>
        <row r="675">
          <cell r="B675" t="str">
            <v>C38D TOOLS OWE 35 - GTE SERV CORP II(AMPS)</v>
          </cell>
          <cell r="C675">
            <v>2116</v>
          </cell>
        </row>
        <row r="676">
          <cell r="B676" t="str">
            <v>C58C MTR DRIVN EQ 36 - GTE SERV CORP II(AMPS)</v>
          </cell>
          <cell r="C676">
            <v>2116</v>
          </cell>
        </row>
        <row r="677">
          <cell r="B677" t="str">
            <v>C80A EXERCISE EQ - GTE SERV CORP II(AMPS)</v>
          </cell>
          <cell r="C677">
            <v>2116</v>
          </cell>
        </row>
        <row r="678">
          <cell r="B678" t="str">
            <v>B33 TEST EQUIP BOOK - GTE TELECOM</v>
          </cell>
          <cell r="C678">
            <v>2116</v>
          </cell>
        </row>
        <row r="679">
          <cell r="B679" t="str">
            <v>C33DD TEST EQUIP 4839 - GTE TELECOM</v>
          </cell>
          <cell r="C679">
            <v>2116</v>
          </cell>
        </row>
        <row r="680">
          <cell r="B680" t="str">
            <v>C33D TEST EQUIP 4839 - GTE TELECOM</v>
          </cell>
          <cell r="C680">
            <v>2116</v>
          </cell>
        </row>
        <row r="681">
          <cell r="B681" t="str">
            <v>C33E TEST EQUIP 57 - GTE TELECOM</v>
          </cell>
          <cell r="C681">
            <v>2116</v>
          </cell>
        </row>
        <row r="682">
          <cell r="B682" t="str">
            <v>C38G TOOLS OWE 57 - GTE TELECOM</v>
          </cell>
          <cell r="C682">
            <v>2116</v>
          </cell>
        </row>
        <row r="683">
          <cell r="B683" t="str">
            <v>C39B GENERAL MACH 36 - GTE TELECOM</v>
          </cell>
          <cell r="C683">
            <v>2116</v>
          </cell>
        </row>
        <row r="684">
          <cell r="B684" t="str">
            <v>C45AA OFFICE MACH 0013 - GTE TELECOM</v>
          </cell>
          <cell r="C684">
            <v>2116</v>
          </cell>
        </row>
        <row r="685">
          <cell r="B685" t="str">
            <v>C45A OFFICE MACH 0013 - GTE TELECOM</v>
          </cell>
          <cell r="C685">
            <v>2116</v>
          </cell>
        </row>
        <row r="686">
          <cell r="B686" t="str">
            <v>C45A OFFICE MACH 0013 - GTE TELECOM INTL</v>
          </cell>
          <cell r="C686">
            <v>2116</v>
          </cell>
        </row>
        <row r="687">
          <cell r="B687" t="str">
            <v>C61 IN SRVC TT&amp;C - GTE TELECOM INTL</v>
          </cell>
          <cell r="C687">
            <v>2116</v>
          </cell>
        </row>
        <row r="688">
          <cell r="B688" t="str">
            <v>B80 TEST EQ BOOK - INDEPENDENT COMM INC</v>
          </cell>
          <cell r="C688">
            <v>2116</v>
          </cell>
        </row>
        <row r="689">
          <cell r="B689" t="str">
            <v>C80B TEST EQ - INDEPENDENT COMM INC</v>
          </cell>
          <cell r="C689">
            <v>2116</v>
          </cell>
        </row>
        <row r="690">
          <cell r="B690" t="str">
            <v>C33B TEST EQUIP 36 - GOVERNMENT SYSTEMS</v>
          </cell>
          <cell r="C690">
            <v>2116</v>
          </cell>
        </row>
        <row r="691">
          <cell r="B691" t="str">
            <v>C33B TEST EQUIP 36ZW - GOVERNMENT SYSTEMS</v>
          </cell>
          <cell r="C691">
            <v>2116</v>
          </cell>
        </row>
        <row r="692">
          <cell r="B692" t="str">
            <v>C37C ANTI POLL EQ 36 - GOVERNMENT SYSTEMS</v>
          </cell>
          <cell r="C692">
            <v>2116</v>
          </cell>
        </row>
        <row r="693">
          <cell r="B693" t="str">
            <v>C38E TOOLS OWE 36 - GOVERNMENT SYSTEMS</v>
          </cell>
          <cell r="C693">
            <v>2116</v>
          </cell>
        </row>
        <row r="694">
          <cell r="B694" t="str">
            <v>C52 TRAILERS - GOVERNMENT SYSTEMS</v>
          </cell>
          <cell r="C694">
            <v>2116</v>
          </cell>
        </row>
        <row r="695">
          <cell r="B695" t="str">
            <v>C80B TEST EQ</v>
          </cell>
          <cell r="C695">
            <v>2116</v>
          </cell>
        </row>
        <row r="696">
          <cell r="B696" t="str">
            <v>C861 TOOLS OWE OTHR - X</v>
          </cell>
          <cell r="C696">
            <v>2116</v>
          </cell>
        </row>
        <row r="697">
          <cell r="B697" t="str">
            <v>C862 TOOLS OWE OTHR - X</v>
          </cell>
          <cell r="C697">
            <v>2116</v>
          </cell>
        </row>
        <row r="698">
          <cell r="B698" t="str">
            <v>C36 ELECTRONIC EQUIP - GTE SUPPLY - X</v>
          </cell>
          <cell r="C698">
            <v>2116</v>
          </cell>
        </row>
        <row r="699">
          <cell r="B699" t="str">
            <v>C916 NR TOOLS</v>
          </cell>
          <cell r="C699">
            <v>2116</v>
          </cell>
        </row>
        <row r="700">
          <cell r="B700" t="str">
            <v>C97E OTHER EQUIP</v>
          </cell>
          <cell r="C700">
            <v>2116</v>
          </cell>
        </row>
        <row r="701">
          <cell r="B701" t="str">
            <v>C862 TOOLS OWE OTHER X</v>
          </cell>
          <cell r="C701">
            <v>2116</v>
          </cell>
        </row>
        <row r="702">
          <cell r="B702" t="str">
            <v>C97E OTHER EQUIP 5YR LIFE - X</v>
          </cell>
          <cell r="C702">
            <v>2116</v>
          </cell>
        </row>
        <row r="703">
          <cell r="B703" t="str">
            <v>C862 TOOLS OWE OTHER - 7 YR - X</v>
          </cell>
          <cell r="C703">
            <v>2116</v>
          </cell>
        </row>
        <row r="704">
          <cell r="B704" t="str">
            <v>C862 TOOLS OWE OTHER - X</v>
          </cell>
          <cell r="C704">
            <v>2116</v>
          </cell>
        </row>
        <row r="705">
          <cell r="B705" t="str">
            <v>C862 - TOOLS OWE - OTHER - XX - ACRS</v>
          </cell>
          <cell r="C705">
            <v>2116</v>
          </cell>
        </row>
        <row r="706">
          <cell r="B706" t="str">
            <v>C862 - TOOLS OWE - OTHER -XX - MACRS</v>
          </cell>
          <cell r="C706">
            <v>2116</v>
          </cell>
        </row>
        <row r="707">
          <cell r="B707" t="str">
            <v>C862 TOOLS OWE OTHER - XX - FROM 2124</v>
          </cell>
          <cell r="C707">
            <v>2116</v>
          </cell>
        </row>
        <row r="708">
          <cell r="B708" t="str">
            <v>C862 TOOLS OWE OTHER - XX - C-INDIANA - TLD</v>
          </cell>
          <cell r="C708">
            <v>2116</v>
          </cell>
        </row>
        <row r="709">
          <cell r="B709" t="str">
            <v>C916 NR TOOLS - X</v>
          </cell>
          <cell r="C709">
            <v>2116</v>
          </cell>
        </row>
        <row r="710">
          <cell r="B710" t="str">
            <v>C862 TOOLS OWE OTHER - X - 20YR</v>
          </cell>
          <cell r="C710">
            <v>2116</v>
          </cell>
        </row>
        <row r="711">
          <cell r="B711" t="str">
            <v>C860 TOOLS OWE OTHER - X - FROM 2116</v>
          </cell>
          <cell r="C711">
            <v>2116</v>
          </cell>
        </row>
        <row r="712">
          <cell r="B712" t="str">
            <v>C905 INTANGIBLES</v>
          </cell>
          <cell r="C712">
            <v>2690</v>
          </cell>
        </row>
        <row r="713">
          <cell r="B713" t="str">
            <v>C96 CAP SW - GTE SUPPLY</v>
          </cell>
          <cell r="C713">
            <v>2690</v>
          </cell>
        </row>
        <row r="714">
          <cell r="B714" t="str">
            <v>B96 CAP SW BOOK - GTE TELECOM</v>
          </cell>
          <cell r="C714">
            <v>2690</v>
          </cell>
        </row>
        <row r="715">
          <cell r="B715" t="str">
            <v>C207 REGULATED SOFTWARE</v>
          </cell>
          <cell r="C715">
            <v>2690</v>
          </cell>
        </row>
        <row r="716">
          <cell r="B716" t="str">
            <v>C908 NR SOFTWARE</v>
          </cell>
          <cell r="C716">
            <v>2690</v>
          </cell>
        </row>
        <row r="717">
          <cell r="B717" t="str">
            <v>C207 REGULATED SOFTWARE - X (FROM 2212)</v>
          </cell>
          <cell r="C717">
            <v>2690</v>
          </cell>
        </row>
        <row r="718">
          <cell r="B718" t="str">
            <v>C207 REGULATED SOFTWARE - XX (FROM 2232)</v>
          </cell>
          <cell r="C718">
            <v>2690</v>
          </cell>
        </row>
        <row r="719">
          <cell r="B719" t="str">
            <v>C207 REG SOFTWARE - XX - 5 YR</v>
          </cell>
          <cell r="C719">
            <v>2690</v>
          </cell>
        </row>
        <row r="720">
          <cell r="B720" t="str">
            <v>C207 REG SOFTWARE - XX FROM 2232</v>
          </cell>
          <cell r="C720">
            <v>2690</v>
          </cell>
        </row>
        <row r="721">
          <cell r="B721" t="str">
            <v>C207 REG SOFTWARE - XX FROM 2220</v>
          </cell>
          <cell r="C721">
            <v>2690</v>
          </cell>
        </row>
        <row r="722">
          <cell r="B722" t="str">
            <v>C207 SOFTWARE - XX FROM N212</v>
          </cell>
          <cell r="C722">
            <v>2690</v>
          </cell>
        </row>
        <row r="723">
          <cell r="B723" t="str">
            <v>C207 REG SOFTWARE - XX - FROM 2231 10 YR</v>
          </cell>
          <cell r="C723">
            <v>2690</v>
          </cell>
        </row>
        <row r="724">
          <cell r="B724" t="str">
            <v>C207 REG SOFTWARE - XX FROM 2423</v>
          </cell>
          <cell r="C724">
            <v>2690</v>
          </cell>
        </row>
        <row r="725">
          <cell r="B725" t="str">
            <v>C908 SOFTWARE - XX - FROM 2124 5YR</v>
          </cell>
          <cell r="C725">
            <v>2690</v>
          </cell>
        </row>
        <row r="726">
          <cell r="B726" t="str">
            <v>C908 SOFTWARE - XX -FROM 2124 (VOD)</v>
          </cell>
          <cell r="C726">
            <v>2690</v>
          </cell>
        </row>
        <row r="727">
          <cell r="B727" t="str">
            <v>C908 NR SOFTWARE - INTERNALLY DEVELOPED</v>
          </cell>
          <cell r="C727">
            <v>2690</v>
          </cell>
        </row>
        <row r="728">
          <cell r="B728" t="str">
            <v>C908 NR SOFTWARE EXP ON BKS - JAN</v>
          </cell>
          <cell r="C728">
            <v>2690</v>
          </cell>
        </row>
        <row r="729">
          <cell r="B729" t="str">
            <v>C908 NR SOFTWARE EXP ON BKS - FEB</v>
          </cell>
          <cell r="C729">
            <v>2690</v>
          </cell>
        </row>
        <row r="730">
          <cell r="B730" t="str">
            <v>C908 NR SOFTWARE EXP ON BKS - MAR</v>
          </cell>
          <cell r="C730">
            <v>2690</v>
          </cell>
        </row>
        <row r="731">
          <cell r="B731" t="str">
            <v>C908 NR SOFTWARE EXP ON BKS - APR</v>
          </cell>
          <cell r="C731">
            <v>2690</v>
          </cell>
        </row>
        <row r="732">
          <cell r="B732" t="str">
            <v>C908 NR SOFTWARE EXP ON BKS - MAY</v>
          </cell>
          <cell r="C732">
            <v>2690</v>
          </cell>
        </row>
        <row r="733">
          <cell r="B733" t="str">
            <v>C908 NR SOFTWARE EXP ON BKS - JUN</v>
          </cell>
          <cell r="C733">
            <v>2690</v>
          </cell>
        </row>
        <row r="734">
          <cell r="B734" t="str">
            <v>C908 NR SOFTWARE EXP ON BKS - JUL</v>
          </cell>
          <cell r="C734">
            <v>2690</v>
          </cell>
        </row>
        <row r="735">
          <cell r="B735" t="str">
            <v>C908 NR SOFTWARE EXP ON BKS - AUG</v>
          </cell>
          <cell r="C735">
            <v>2690</v>
          </cell>
        </row>
        <row r="736">
          <cell r="B736" t="str">
            <v>C908 NR SOFTWARE EXP ON BKS - SEP</v>
          </cell>
          <cell r="C736">
            <v>2690</v>
          </cell>
        </row>
        <row r="737">
          <cell r="B737" t="str">
            <v>C908 NR SOFTWARE EXP ON BKS - OCT</v>
          </cell>
          <cell r="C737">
            <v>2690</v>
          </cell>
        </row>
        <row r="738">
          <cell r="B738" t="str">
            <v>C908 NR SOFTWARE EXP ON BKS - NOV</v>
          </cell>
          <cell r="C738">
            <v>2690</v>
          </cell>
        </row>
        <row r="739">
          <cell r="B739" t="str">
            <v>C908 NR SOFTWARE EXP ON BKS - DEC</v>
          </cell>
          <cell r="C739">
            <v>2690</v>
          </cell>
        </row>
        <row r="740">
          <cell r="B740" t="str">
            <v>C908 NR SOFTWARE - X - FROM 2121</v>
          </cell>
          <cell r="C740">
            <v>2690</v>
          </cell>
        </row>
        <row r="741">
          <cell r="B741" t="str">
            <v>C932 NR OTHR TERM EQ</v>
          </cell>
          <cell r="C741" t="str">
            <v>N362</v>
          </cell>
        </row>
        <row r="742">
          <cell r="B742" t="str">
            <v>C953 NR DEMO MODELS</v>
          </cell>
          <cell r="C742" t="str">
            <v>N362</v>
          </cell>
        </row>
        <row r="743">
          <cell r="B743" t="str">
            <v>C975 NR TIME TEMP EQ</v>
          </cell>
          <cell r="C743" t="str">
            <v>N362</v>
          </cell>
        </row>
        <row r="744">
          <cell r="B744" t="str">
            <v>C976 NR TEL MSGR SVC</v>
          </cell>
          <cell r="C744" t="str">
            <v>N362</v>
          </cell>
        </row>
        <row r="745">
          <cell r="B745" t="str">
            <v>C977 NR DISP EQ LEASE</v>
          </cell>
          <cell r="C745" t="str">
            <v>N362</v>
          </cell>
        </row>
        <row r="746">
          <cell r="B746" t="str">
            <v>C97C NR OTHR TERM EQ</v>
          </cell>
          <cell r="C746" t="str">
            <v>N362</v>
          </cell>
        </row>
        <row r="747">
          <cell r="B747" t="str">
            <v>C932A NR OTHR TERM EQUIP</v>
          </cell>
          <cell r="C747" t="str">
            <v>N362</v>
          </cell>
        </row>
        <row r="748">
          <cell r="B748" t="str">
            <v>C932 NR OTHR TERM EQ - 5 YR - X</v>
          </cell>
          <cell r="C748" t="str">
            <v>N362</v>
          </cell>
        </row>
        <row r="749">
          <cell r="B749" t="str">
            <v>C932 NR OTHER TERM EQ - X - FROM 2212 - 5 YR</v>
          </cell>
          <cell r="C749" t="str">
            <v>N362</v>
          </cell>
        </row>
        <row r="750">
          <cell r="B750" t="str">
            <v>C949 NR CUST PREM EQ V</v>
          </cell>
          <cell r="C750" t="str">
            <v>N311</v>
          </cell>
        </row>
        <row r="751">
          <cell r="B751" t="str">
            <v>C954 NR SMALL PBX</v>
          </cell>
          <cell r="C751" t="str">
            <v>N311</v>
          </cell>
        </row>
        <row r="752">
          <cell r="B752" t="str">
            <v>C955 NR NW EQ</v>
          </cell>
          <cell r="C752" t="str">
            <v>N311</v>
          </cell>
        </row>
        <row r="753">
          <cell r="B753" t="str">
            <v>C960 NR DATA SYS</v>
          </cell>
          <cell r="C753" t="str">
            <v>N311</v>
          </cell>
        </row>
        <row r="754">
          <cell r="B754" t="str">
            <v>C961 NR KEY SYS</v>
          </cell>
          <cell r="C754" t="str">
            <v>N311</v>
          </cell>
        </row>
        <row r="755">
          <cell r="B755" t="str">
            <v>C962 NR SMALL PBX SYS</v>
          </cell>
          <cell r="C755" t="str">
            <v>N311</v>
          </cell>
        </row>
        <row r="756">
          <cell r="B756" t="str">
            <v>C963 NR NON SYS SL TEL</v>
          </cell>
          <cell r="C756" t="str">
            <v>N311</v>
          </cell>
        </row>
        <row r="757">
          <cell r="B757" t="str">
            <v>C965 NR TTY SYS</v>
          </cell>
          <cell r="C757" t="str">
            <v>N311</v>
          </cell>
        </row>
        <row r="758">
          <cell r="B758" t="str">
            <v>C967 NR CPE AUXIL EQ</v>
          </cell>
          <cell r="C758" t="str">
            <v>N311</v>
          </cell>
        </row>
        <row r="759">
          <cell r="B759" t="str">
            <v>C968 NR CPE ANCIL EQ</v>
          </cell>
          <cell r="C759" t="str">
            <v>N311</v>
          </cell>
        </row>
        <row r="760">
          <cell r="B760" t="str">
            <v>C973 NR TEL EQ INT USE</v>
          </cell>
          <cell r="C760" t="str">
            <v>N311</v>
          </cell>
        </row>
        <row r="761">
          <cell r="B761" t="str">
            <v>C974 NR TOWER PAGING</v>
          </cell>
          <cell r="C761" t="str">
            <v>N311</v>
          </cell>
        </row>
        <row r="762">
          <cell r="B762" t="str">
            <v>C96A NR STA APP TEL BUS</v>
          </cell>
          <cell r="C762" t="str">
            <v>N311</v>
          </cell>
        </row>
        <row r="763">
          <cell r="B763" t="str">
            <v>C96B NR STA APP RADIO</v>
          </cell>
          <cell r="C763" t="str">
            <v>N311</v>
          </cell>
        </row>
        <row r="764">
          <cell r="B764" t="str">
            <v>C96C NR STA APP TX STAD</v>
          </cell>
          <cell r="C764" t="str">
            <v>N311</v>
          </cell>
        </row>
        <row r="765">
          <cell r="B765" t="str">
            <v>C96D NR STA APP EMB</v>
          </cell>
          <cell r="C765" t="str">
            <v>N311</v>
          </cell>
        </row>
        <row r="766">
          <cell r="B766" t="str">
            <v>C950 NR SERVER EQUIP V</v>
          </cell>
          <cell r="C766" t="str">
            <v>N232</v>
          </cell>
        </row>
        <row r="767">
          <cell r="B767" t="str">
            <v>C958 NR COE CIR EQ</v>
          </cell>
          <cell r="C767" t="str">
            <v>N232</v>
          </cell>
        </row>
        <row r="768">
          <cell r="B768" t="str">
            <v>C958 - C NR COE CIR EQ</v>
          </cell>
          <cell r="C768" t="str">
            <v>N232</v>
          </cell>
        </row>
        <row r="769">
          <cell r="B769" t="str">
            <v>C958 NR COE CIR EQ - 5YR - X</v>
          </cell>
          <cell r="C769" t="str">
            <v>N232</v>
          </cell>
        </row>
        <row r="770">
          <cell r="B770" t="str">
            <v>C958 NR COE CIR EQ - 15 YR - X</v>
          </cell>
          <cell r="C770" t="str">
            <v>N232</v>
          </cell>
        </row>
        <row r="771">
          <cell r="B771" t="str">
            <v>C958 NR COE CIR EQ - 7 YR - X</v>
          </cell>
          <cell r="C771" t="str">
            <v>N232</v>
          </cell>
        </row>
        <row r="772">
          <cell r="B772" t="str">
            <v>C951 NR BLDG 1245</v>
          </cell>
          <cell r="C772" t="str">
            <v>N121</v>
          </cell>
        </row>
        <row r="773">
          <cell r="B773" t="str">
            <v>C952 NR BLDG 1250</v>
          </cell>
          <cell r="C773" t="str">
            <v>N121</v>
          </cell>
        </row>
        <row r="774">
          <cell r="B774" t="str">
            <v>C95A NR BLDG TOWERS</v>
          </cell>
          <cell r="C774" t="str">
            <v>N121</v>
          </cell>
        </row>
        <row r="775">
          <cell r="B775" t="str">
            <v>C21A LAND IMPROVEMENTS - GTE LABORATORIES</v>
          </cell>
          <cell r="C775" t="str">
            <v>N121</v>
          </cell>
        </row>
        <row r="776">
          <cell r="B776" t="str">
            <v>C21 LAND IMPROVEMENTS - GTE LABORATORIES</v>
          </cell>
          <cell r="C776" t="str">
            <v>N121</v>
          </cell>
        </row>
        <row r="777">
          <cell r="B777" t="str">
            <v>C23BB MILL TYPE JL - GTE LABORATORIES</v>
          </cell>
          <cell r="C777" t="str">
            <v>N121</v>
          </cell>
        </row>
        <row r="778">
          <cell r="B778" t="str">
            <v>C23B MILL TYPE AG - GTE LABORATORIES</v>
          </cell>
          <cell r="C778" t="str">
            <v>N121</v>
          </cell>
        </row>
        <row r="779">
          <cell r="B779" t="str">
            <v>C23B MILL TYPE AP - GTE LABORATORIES</v>
          </cell>
          <cell r="C779" t="str">
            <v>N121</v>
          </cell>
        </row>
        <row r="780">
          <cell r="B780" t="str">
            <v>C23B MILL TYPE DE - GTE LABORATORIES</v>
          </cell>
          <cell r="C780" t="str">
            <v>N121</v>
          </cell>
        </row>
        <row r="781">
          <cell r="B781" t="str">
            <v>C23B MILL TYPE FE - GTE LABORATORIES</v>
          </cell>
          <cell r="C781" t="str">
            <v>N121</v>
          </cell>
        </row>
        <row r="782">
          <cell r="B782" t="str">
            <v>C23B MILL TYPE JA - GTE LABORATORIES</v>
          </cell>
          <cell r="C782" t="str">
            <v>N121</v>
          </cell>
        </row>
        <row r="783">
          <cell r="B783" t="str">
            <v>C23B MILL TYPE JL - GTE LABORATORIES</v>
          </cell>
          <cell r="C783" t="str">
            <v>N121</v>
          </cell>
        </row>
        <row r="784">
          <cell r="B784" t="str">
            <v>C23B MILL TYPE JN - GTE LABORATORIES</v>
          </cell>
          <cell r="C784" t="str">
            <v>N121</v>
          </cell>
        </row>
        <row r="785">
          <cell r="B785" t="str">
            <v>C23B MILL TYPE NV - GTE LABORATORIES</v>
          </cell>
          <cell r="C785" t="str">
            <v>N121</v>
          </cell>
        </row>
        <row r="786">
          <cell r="B786" t="str">
            <v>C23B MILL TYPE OC - GTE LABORATORIES</v>
          </cell>
          <cell r="C786" t="str">
            <v>N121</v>
          </cell>
        </row>
        <row r="787">
          <cell r="B787" t="str">
            <v>C25B BLDG STRUCTURE JL - GTE LABORATORIES</v>
          </cell>
          <cell r="C787" t="str">
            <v>N121</v>
          </cell>
        </row>
        <row r="788">
          <cell r="B788" t="str">
            <v>C27B BLDG EQ IMPR AG - GTE LABORATORIES</v>
          </cell>
          <cell r="C788" t="str">
            <v>N121</v>
          </cell>
        </row>
        <row r="789">
          <cell r="B789" t="str">
            <v>C27B BLDG EQ IMPR JL - GTE LABORATORIES</v>
          </cell>
          <cell r="C789" t="str">
            <v>N121</v>
          </cell>
        </row>
        <row r="790">
          <cell r="B790" t="str">
            <v>C27B BLDG EQ IMPR MY - GTE LABORATORIES</v>
          </cell>
          <cell r="C790" t="str">
            <v>N121</v>
          </cell>
        </row>
        <row r="791">
          <cell r="B791" t="str">
            <v>C27C BLDG EQ IMPR JL - GTE LABORATORIES</v>
          </cell>
          <cell r="C791" t="str">
            <v>N121</v>
          </cell>
        </row>
        <row r="792">
          <cell r="B792" t="str">
            <v>C27 BLDG EQ IMPR AG - GTE LABORATORIES</v>
          </cell>
          <cell r="C792" t="str">
            <v>N121</v>
          </cell>
        </row>
        <row r="793">
          <cell r="B793" t="str">
            <v>C27 BLDG EQ IMPR AP - GTE LABORATORIES</v>
          </cell>
          <cell r="C793" t="str">
            <v>N121</v>
          </cell>
        </row>
        <row r="794">
          <cell r="B794" t="str">
            <v>C27 BLDG EQ IMPR DE - GTE LABORATORIES</v>
          </cell>
          <cell r="C794" t="str">
            <v>N121</v>
          </cell>
        </row>
        <row r="795">
          <cell r="B795" t="str">
            <v>C27 BLDG EQ IMPR FE - GTE LABORATORIES</v>
          </cell>
          <cell r="C795" t="str">
            <v>N121</v>
          </cell>
        </row>
        <row r="796">
          <cell r="B796" t="str">
            <v>C27 BLDG EQ IMPR JA - GTE LABORATORIES</v>
          </cell>
          <cell r="C796" t="str">
            <v>N121</v>
          </cell>
        </row>
        <row r="797">
          <cell r="B797" t="str">
            <v>C27 BLDG EQ IMPR JL - GTE LABORATORIES</v>
          </cell>
          <cell r="C797" t="str">
            <v>N121</v>
          </cell>
        </row>
        <row r="798">
          <cell r="B798" t="str">
            <v>C27 BLDG EQ IMPR JLZZ - GTE LABORATORIES</v>
          </cell>
          <cell r="C798" t="str">
            <v>N121</v>
          </cell>
        </row>
        <row r="799">
          <cell r="B799" t="str">
            <v>C27 BLDG EQ IMPR JN - GTE LABORATORIES</v>
          </cell>
          <cell r="C799" t="str">
            <v>N121</v>
          </cell>
        </row>
        <row r="800">
          <cell r="B800" t="str">
            <v>C27 BLDG EQ IMPR MA - GTE LABORATORIES</v>
          </cell>
          <cell r="C800" t="str">
            <v>N121</v>
          </cell>
        </row>
        <row r="801">
          <cell r="B801" t="str">
            <v>C27 BLDG EQ IMPR MY - GTE LABORATORIES</v>
          </cell>
          <cell r="C801" t="str">
            <v>N121</v>
          </cell>
        </row>
        <row r="802">
          <cell r="B802" t="str">
            <v>C27 BLDG EQ IMPR NV - GTE LABORATORIES</v>
          </cell>
          <cell r="C802" t="str">
            <v>N121</v>
          </cell>
        </row>
        <row r="803">
          <cell r="B803" t="str">
            <v>C27 BLDG EQ IMPR OC - GTE LABORATORIES</v>
          </cell>
          <cell r="C803" t="str">
            <v>N121</v>
          </cell>
        </row>
        <row r="804">
          <cell r="B804" t="str">
            <v>C27 BLDG EQ IMPR SE - GTE LABORATORIES</v>
          </cell>
          <cell r="C804" t="str">
            <v>N121</v>
          </cell>
        </row>
        <row r="805">
          <cell r="B805" t="str">
            <v>B27 BLDG EQ IMPR BOOK - GTE OPERATIONS SUPPORT</v>
          </cell>
          <cell r="C805" t="str">
            <v>N121</v>
          </cell>
        </row>
        <row r="806">
          <cell r="B806" t="str">
            <v>C21A LAND IMPROVEMENTS - GTE OPERATIONS SUPPORT</v>
          </cell>
          <cell r="C806" t="str">
            <v>N121</v>
          </cell>
        </row>
        <row r="807">
          <cell r="B807" t="str">
            <v>C21A LAND IMPROVEMENTSZH - GTE OPERATIONS SUPPORT</v>
          </cell>
          <cell r="C807" t="str">
            <v>N121</v>
          </cell>
        </row>
        <row r="808">
          <cell r="B808" t="str">
            <v>C21 LAND IMPROVEMENTS - GTE OPERATIONS SUPPORT</v>
          </cell>
          <cell r="C808" t="str">
            <v>N121</v>
          </cell>
        </row>
        <row r="809">
          <cell r="B809" t="str">
            <v>C23BB MILL TYPE JL - GTE OPERATIONS SUPPORT</v>
          </cell>
          <cell r="C809" t="str">
            <v>N121</v>
          </cell>
        </row>
        <row r="810">
          <cell r="B810" t="str">
            <v>C23B MILL TYPE JL - GTE OPERATIONS SUPPORT</v>
          </cell>
          <cell r="C810" t="str">
            <v>N121</v>
          </cell>
        </row>
        <row r="811">
          <cell r="B811" t="str">
            <v>C23B MILL TYPE SE - GTE OPERATIONS SUPPORT</v>
          </cell>
          <cell r="C811" t="str">
            <v>N121</v>
          </cell>
        </row>
        <row r="812">
          <cell r="B812" t="str">
            <v>C25B BLDG STRUCTURE APZH - GTE OPERATIONS SUPPORT</v>
          </cell>
          <cell r="C812" t="str">
            <v>N121</v>
          </cell>
        </row>
        <row r="813">
          <cell r="B813" t="str">
            <v>C25B BLDG STRUCTURE DEZH - GTE OPERATIONS SUPPORT</v>
          </cell>
          <cell r="C813" t="str">
            <v>N121</v>
          </cell>
        </row>
        <row r="814">
          <cell r="B814" t="str">
            <v>C25B BLDG STRUCTURE JA - GTE OPERATIONS SUPPORT</v>
          </cell>
          <cell r="C814" t="str">
            <v>N121</v>
          </cell>
        </row>
        <row r="815">
          <cell r="B815" t="str">
            <v>C25B BLDG STRUCTURE JAZH - GTE OPERATIONS SUPPORT</v>
          </cell>
          <cell r="C815" t="str">
            <v>N121</v>
          </cell>
        </row>
        <row r="816">
          <cell r="B816" t="str">
            <v>C25B BLDG STRUCTURE JL - GTE OPERATIONS SUPPORT</v>
          </cell>
          <cell r="C816" t="str">
            <v>N121</v>
          </cell>
        </row>
        <row r="817">
          <cell r="B817" t="str">
            <v>C25B BLDG STRUCTURE JLZH - GTE OPERATIONS SUPPORT</v>
          </cell>
          <cell r="C817" t="str">
            <v>N121</v>
          </cell>
        </row>
        <row r="818">
          <cell r="B818" t="str">
            <v>C25B BLDG STRUCTURE NV - GTE OPERATIONS SUPPORT</v>
          </cell>
          <cell r="C818" t="str">
            <v>N121</v>
          </cell>
        </row>
        <row r="819">
          <cell r="B819" t="str">
            <v>C27A BLDG EQ IMPR JL - GTE OPERATIONS SUPPORT</v>
          </cell>
          <cell r="C819" t="str">
            <v>N121</v>
          </cell>
        </row>
        <row r="820">
          <cell r="B820" t="str">
            <v>C27A BLDG EQ IMPR JLZZ - GTE OPERATIONS SUPPORT</v>
          </cell>
          <cell r="C820" t="str">
            <v>N121</v>
          </cell>
        </row>
        <row r="821">
          <cell r="B821" t="str">
            <v>C27B BLDG EQ IMPR JL - GTE OPERATIONS SUPPORT</v>
          </cell>
          <cell r="C821" t="str">
            <v>N121</v>
          </cell>
        </row>
        <row r="822">
          <cell r="B822" t="str">
            <v>C27B BLDG EQ IMPR MA - GTE OPERATIONS SUPPORT</v>
          </cell>
          <cell r="C822" t="str">
            <v>N121</v>
          </cell>
        </row>
        <row r="823">
          <cell r="B823" t="str">
            <v>C27C BLDG EQ IMPR JL - GTE OPERATIONS SUPPORT</v>
          </cell>
          <cell r="C823" t="str">
            <v>N121</v>
          </cell>
        </row>
        <row r="824">
          <cell r="B824" t="str">
            <v>C27 BLDG EQ IMPR AG - GTE OPERATIONS SUPPORT</v>
          </cell>
          <cell r="C824" t="str">
            <v>N121</v>
          </cell>
        </row>
        <row r="825">
          <cell r="B825" t="str">
            <v>C27 BLDG EQ IMPR APZH - GTE OPERATIONS SUPPORT</v>
          </cell>
          <cell r="C825" t="str">
            <v>N121</v>
          </cell>
        </row>
        <row r="826">
          <cell r="B826" t="str">
            <v>C27 BLDG EQ IMPR DE - GTE OPERATIONS SUPPORT</v>
          </cell>
          <cell r="C826" t="str">
            <v>N121</v>
          </cell>
        </row>
        <row r="827">
          <cell r="B827" t="str">
            <v>C27 BLDG EQ IMPR JA - GTE OPERATIONS SUPPORT</v>
          </cell>
          <cell r="C827" t="str">
            <v>N121</v>
          </cell>
        </row>
        <row r="828">
          <cell r="B828" t="str">
            <v>C27 BLDG EQ IMPR JL - GTE OPERATIONS SUPPORT</v>
          </cell>
          <cell r="C828" t="str">
            <v>N121</v>
          </cell>
        </row>
        <row r="829">
          <cell r="B829" t="str">
            <v>C27 BLDG EQ IMPR MA - GTE OPERATIONS SUPPORT</v>
          </cell>
          <cell r="C829" t="str">
            <v>N121</v>
          </cell>
        </row>
        <row r="830">
          <cell r="B830" t="str">
            <v>C27 BLDG EQ IMPR NV - GTE OPERATIONS SUPPORT</v>
          </cell>
          <cell r="C830" t="str">
            <v>N121</v>
          </cell>
        </row>
        <row r="831">
          <cell r="B831" t="str">
            <v>C27 BLDG EQ IMPR OC - GTE OPERATIONS SUPPORT</v>
          </cell>
          <cell r="C831" t="str">
            <v>N121</v>
          </cell>
        </row>
        <row r="832">
          <cell r="B832" t="str">
            <v>C27 BLDG EQ IMPR OCZH - GTE OPERATIONS SUPPORT</v>
          </cell>
          <cell r="C832" t="str">
            <v>N121</v>
          </cell>
        </row>
        <row r="833">
          <cell r="B833" t="str">
            <v>C27 BLDG EQ IMPR SE - GTE OPERATIONS SUPPORT</v>
          </cell>
          <cell r="C833" t="str">
            <v>N121</v>
          </cell>
        </row>
        <row r="834">
          <cell r="B834" t="str">
            <v>C21 LAND IMPROVEMENTS - GTE PRODUCTS CONN</v>
          </cell>
          <cell r="C834" t="str">
            <v>N121</v>
          </cell>
        </row>
        <row r="835">
          <cell r="B835" t="str">
            <v>C23B MILL TYPE DE - GTE PRODUCTS CONN</v>
          </cell>
          <cell r="C835" t="str">
            <v>N121</v>
          </cell>
        </row>
        <row r="836">
          <cell r="B836" t="str">
            <v>C23B MILL TYPE JL - GTE PRODUCTS CONN</v>
          </cell>
          <cell r="C836" t="str">
            <v>N121</v>
          </cell>
        </row>
        <row r="837">
          <cell r="B837" t="str">
            <v>C25B BLDG STRUCTURE JL - GTE PRODUCTS CONN</v>
          </cell>
          <cell r="C837" t="str">
            <v>N121</v>
          </cell>
        </row>
        <row r="838">
          <cell r="B838" t="str">
            <v>C27 BLDG EQ IMPR AG - GTE PRODUCTS CONN</v>
          </cell>
          <cell r="C838" t="str">
            <v>N121</v>
          </cell>
        </row>
        <row r="839">
          <cell r="B839" t="str">
            <v>C27 BLDG EQ IMPR DE - GTE PRODUCTS CONN</v>
          </cell>
          <cell r="C839" t="str">
            <v>N121</v>
          </cell>
        </row>
        <row r="840">
          <cell r="B840" t="str">
            <v>C27 BLDG EQ IMPR JA - GTE PRODUCTS CONN</v>
          </cell>
          <cell r="C840" t="str">
            <v>N121</v>
          </cell>
        </row>
        <row r="841">
          <cell r="B841" t="str">
            <v>C27 BLDG EQ IMPR JL - GTE PRODUCTS CONN</v>
          </cell>
          <cell r="C841" t="str">
            <v>N121</v>
          </cell>
        </row>
        <row r="842">
          <cell r="B842" t="str">
            <v>C27 BLDG EQ IMPR MY - GTE PRODUCTS CONN</v>
          </cell>
          <cell r="C842" t="str">
            <v>N121</v>
          </cell>
        </row>
        <row r="843">
          <cell r="B843" t="str">
            <v>C27 BLDG EQ IMPR NV - GTE PRODUCTS CONN</v>
          </cell>
          <cell r="C843" t="str">
            <v>N121</v>
          </cell>
        </row>
        <row r="844">
          <cell r="B844" t="str">
            <v>C27 BLDG EQ IMPR OC - GTE PRODUCTS CONN</v>
          </cell>
          <cell r="C844" t="str">
            <v>N121</v>
          </cell>
        </row>
        <row r="845">
          <cell r="B845" t="str">
            <v>B27 BLDG EQ IMPR BOOK - GOVERNMENT SYSTEMS</v>
          </cell>
          <cell r="C845" t="str">
            <v>N121</v>
          </cell>
        </row>
        <row r="846">
          <cell r="B846" t="str">
            <v>C23BBB MILL TYPE JL - GOVERNMENT SYSTEMS</v>
          </cell>
          <cell r="C846" t="str">
            <v>N121</v>
          </cell>
        </row>
        <row r="847">
          <cell r="B847" t="str">
            <v>C23BB MILL TYPE JL - GOVERNMENT SYSTEMS</v>
          </cell>
          <cell r="C847" t="str">
            <v>N121</v>
          </cell>
        </row>
        <row r="848">
          <cell r="B848" t="str">
            <v>C23B MILL TYPE AG - GOVERNMENT SYSTEMS</v>
          </cell>
          <cell r="C848" t="str">
            <v>N121</v>
          </cell>
        </row>
        <row r="849">
          <cell r="B849" t="str">
            <v>C23B MILL TYPE DE - GOVERNMENT SYSTEMS</v>
          </cell>
          <cell r="C849" t="str">
            <v>N121</v>
          </cell>
        </row>
        <row r="850">
          <cell r="B850" t="str">
            <v>C23B MILL TYPE FE - GOVERNMENT SYSTEMS</v>
          </cell>
          <cell r="C850" t="str">
            <v>N121</v>
          </cell>
        </row>
        <row r="851">
          <cell r="B851" t="str">
            <v>C23B MILL TYPE JL - GOVERNMENT SYSTEMS</v>
          </cell>
          <cell r="C851" t="str">
            <v>N121</v>
          </cell>
        </row>
        <row r="852">
          <cell r="B852" t="str">
            <v>C23B MILL TYPE JN - GOVERNMENT SYSTEMS</v>
          </cell>
          <cell r="C852" t="str">
            <v>N121</v>
          </cell>
        </row>
        <row r="853">
          <cell r="B853" t="str">
            <v>C23B MILL TYPE MA - GOVERNMENT SYSTEMS</v>
          </cell>
          <cell r="C853" t="str">
            <v>N121</v>
          </cell>
        </row>
        <row r="854">
          <cell r="B854" t="str">
            <v>C23B MILL TYPE OC - GOVERNMENT SYSTEMS</v>
          </cell>
          <cell r="C854" t="str">
            <v>N121</v>
          </cell>
        </row>
        <row r="855">
          <cell r="B855" t="str">
            <v>C23B MILL TYPE SE - GOVERNMENT SYSTEMS</v>
          </cell>
          <cell r="C855" t="str">
            <v>N121</v>
          </cell>
        </row>
        <row r="856">
          <cell r="B856" t="str">
            <v>C25B BLDG STRUCTURE DE - GOVERNMENT SYSTEMS</v>
          </cell>
          <cell r="C856" t="str">
            <v>N121</v>
          </cell>
        </row>
        <row r="857">
          <cell r="B857" t="str">
            <v>C25B BLDG STRUCTURE JA - GOVERNMENT SYSTEMS</v>
          </cell>
          <cell r="C857" t="str">
            <v>N121</v>
          </cell>
        </row>
        <row r="858">
          <cell r="B858" t="str">
            <v>C25B BLDG STRUCTURE JL - GOVERNMENT SYSTEMS</v>
          </cell>
          <cell r="C858" t="str">
            <v>N121</v>
          </cell>
        </row>
        <row r="859">
          <cell r="B859" t="str">
            <v>C25B BLDG STRUCTURE NV - GOVERNMENT SYSTEMS</v>
          </cell>
          <cell r="C859" t="str">
            <v>N121</v>
          </cell>
        </row>
        <row r="860">
          <cell r="B860" t="str">
            <v>C25B BLDG STRUCTURE SE - GOVERNMENT SYSTEMS</v>
          </cell>
          <cell r="C860" t="str">
            <v>N121</v>
          </cell>
        </row>
        <row r="861">
          <cell r="B861" t="str">
            <v>C27B BLDG EQ IMPR AG - GOVERNMENT SYSTEMS</v>
          </cell>
          <cell r="C861" t="str">
            <v>N121</v>
          </cell>
        </row>
        <row r="862">
          <cell r="B862" t="str">
            <v>C27B BLDG EQ IMPR AP - GOVERNMENT SYSTEMS</v>
          </cell>
          <cell r="C862" t="str">
            <v>N121</v>
          </cell>
        </row>
        <row r="863">
          <cell r="B863" t="str">
            <v>C27B BLDG EQ IMPR DE - GOVERNMENT SYSTEMS</v>
          </cell>
          <cell r="C863" t="str">
            <v>N121</v>
          </cell>
        </row>
        <row r="864">
          <cell r="B864" t="str">
            <v>C27B BLDG EQ IMPR JA - GOVERNMENT SYSTEMS</v>
          </cell>
          <cell r="C864" t="str">
            <v>N121</v>
          </cell>
        </row>
        <row r="865">
          <cell r="B865" t="str">
            <v>C27B BLDG EQ IMPR JL - GOVERNMENT SYSTEMS</v>
          </cell>
          <cell r="C865" t="str">
            <v>N121</v>
          </cell>
        </row>
        <row r="866">
          <cell r="B866" t="str">
            <v>C27B BLDG EQ IMPR JN - GOVERNMENT SYSTEMS</v>
          </cell>
          <cell r="C866" t="str">
            <v>N121</v>
          </cell>
        </row>
        <row r="867">
          <cell r="B867" t="str">
            <v>C27B BLDG EQ IMPR MY - GOVERNMENT SYSTEMS</v>
          </cell>
          <cell r="C867" t="str">
            <v>N121</v>
          </cell>
        </row>
        <row r="868">
          <cell r="B868" t="str">
            <v>C27B BLDG EQ IMPR OC - GOVERNMENT SYSTEMS</v>
          </cell>
          <cell r="C868" t="str">
            <v>N121</v>
          </cell>
        </row>
        <row r="869">
          <cell r="B869" t="str">
            <v>C27C BLDG EQ IMPR AG - GOVERNMENT SYSTEMS</v>
          </cell>
          <cell r="C869" t="str">
            <v>N121</v>
          </cell>
        </row>
        <row r="870">
          <cell r="B870" t="str">
            <v>C27C BLDG EQ IMPR FE - GOVERNMENT SYSTEMS</v>
          </cell>
          <cell r="C870" t="str">
            <v>N121</v>
          </cell>
        </row>
        <row r="871">
          <cell r="B871" t="str">
            <v>C27C BLDG EQ IMPR JA - GOVERNMENT SYSTEMS</v>
          </cell>
          <cell r="C871" t="str">
            <v>N121</v>
          </cell>
        </row>
        <row r="872">
          <cell r="B872" t="str">
            <v>C27C BLDG EQ IMPR JL - GOVERNMENT SYSTEMS</v>
          </cell>
          <cell r="C872" t="str">
            <v>N121</v>
          </cell>
        </row>
        <row r="873">
          <cell r="B873" t="str">
            <v>C27C BLDG EQ IMPR JN - GOVERNMENT SYSTEMS</v>
          </cell>
          <cell r="C873" t="str">
            <v>N121</v>
          </cell>
        </row>
        <row r="874">
          <cell r="B874" t="str">
            <v>C27C BLDG EQ IMPR NV - GOVERNMENT SYSTEMS</v>
          </cell>
          <cell r="C874" t="str">
            <v>N121</v>
          </cell>
        </row>
        <row r="875">
          <cell r="B875" t="str">
            <v>C27C BLDG EQ IMPR OC - GOVERNMENT SYSTEMS</v>
          </cell>
          <cell r="C875" t="str">
            <v>N121</v>
          </cell>
        </row>
        <row r="876">
          <cell r="B876" t="str">
            <v>C27 BLDG EQ IMPR AP - GOVERNMENT SYSTEMS</v>
          </cell>
          <cell r="C876" t="str">
            <v>N121</v>
          </cell>
        </row>
        <row r="877">
          <cell r="B877" t="str">
            <v>C27 BLDG EQ IMPR DE - GOVERNMENT SYSTEMS</v>
          </cell>
          <cell r="C877" t="str">
            <v>N121</v>
          </cell>
        </row>
        <row r="878">
          <cell r="B878" t="str">
            <v>C27 BLDG EQ IMPR FE - GOVERNMENT SYSTEMS</v>
          </cell>
          <cell r="C878" t="str">
            <v>N121</v>
          </cell>
        </row>
        <row r="879">
          <cell r="B879" t="str">
            <v>C27 BLDG EQ IMPR JL - GOVERNMENT SYSTEMS</v>
          </cell>
          <cell r="C879" t="str">
            <v>N121</v>
          </cell>
        </row>
        <row r="880">
          <cell r="B880" t="str">
            <v>C27 BLDG EQ IMPR JN - GOVERNMENT SYSTEMS</v>
          </cell>
          <cell r="C880" t="str">
            <v>N121</v>
          </cell>
        </row>
        <row r="881">
          <cell r="B881" t="str">
            <v>C27 BLDG EQ IMPR MA - GOVERNMENT SYSTEMS</v>
          </cell>
          <cell r="C881" t="str">
            <v>N121</v>
          </cell>
        </row>
        <row r="882">
          <cell r="B882" t="str">
            <v>C27 BLDG EQ IMPR MY - GOVERNMENT SYSTEMS</v>
          </cell>
          <cell r="C882" t="str">
            <v>N121</v>
          </cell>
        </row>
        <row r="883">
          <cell r="B883" t="str">
            <v>C27 BLDG EQ IMPR NV - GOVERNMENT SYSTEMS</v>
          </cell>
          <cell r="C883" t="str">
            <v>N121</v>
          </cell>
        </row>
        <row r="884">
          <cell r="B884" t="str">
            <v>C27 BLDG EQ IMPR OC - GOVERNMENT SYSTEMS</v>
          </cell>
          <cell r="C884" t="str">
            <v>N121</v>
          </cell>
        </row>
        <row r="885">
          <cell r="B885" t="str">
            <v>C27 BLDG EQ IMPR SE - GOVERNMENT SYSTEMS</v>
          </cell>
          <cell r="C885" t="str">
            <v>N121</v>
          </cell>
        </row>
        <row r="886">
          <cell r="B886" t="str">
            <v>C957 NR FAC INFO SVC</v>
          </cell>
          <cell r="C886" t="str">
            <v>N116</v>
          </cell>
        </row>
        <row r="887">
          <cell r="B887" t="str">
            <v>C985 NR TOOLS OWE</v>
          </cell>
          <cell r="C887" t="str">
            <v>N116</v>
          </cell>
        </row>
        <row r="888">
          <cell r="B888" t="str">
            <v>C986 OWE CPE SVC</v>
          </cell>
          <cell r="C888" t="str">
            <v>N116</v>
          </cell>
        </row>
        <row r="889">
          <cell r="B889" t="str">
            <v>C987 TOOLS OWE</v>
          </cell>
          <cell r="C889" t="str">
            <v>N116</v>
          </cell>
        </row>
        <row r="890">
          <cell r="B890" t="str">
            <v>B33 TEST EQUIP BOOK - GTE LABORATORIES</v>
          </cell>
          <cell r="C890" t="str">
            <v>N116</v>
          </cell>
        </row>
        <row r="891">
          <cell r="B891" t="str">
            <v>B35 RESEARCH EQ - GTE LABORATORIES</v>
          </cell>
          <cell r="C891" t="str">
            <v>N116</v>
          </cell>
        </row>
        <row r="892">
          <cell r="B892" t="str">
            <v>B95A CAP SALES TX - GTE LABORATORIES</v>
          </cell>
          <cell r="C892" t="str">
            <v>N116</v>
          </cell>
        </row>
        <row r="893">
          <cell r="B893" t="str">
            <v>C28 SERVICE EQUIP - GTE LABORATORIES</v>
          </cell>
          <cell r="C893" t="str">
            <v>N116</v>
          </cell>
        </row>
        <row r="894">
          <cell r="B894" t="str">
            <v>C31D MFG MACH 57 - GTE LABORATORIES</v>
          </cell>
          <cell r="C894" t="str">
            <v>N116</v>
          </cell>
        </row>
        <row r="895">
          <cell r="B895" t="str">
            <v>C33E TEST EQUIP 57 - GTE LABORATORIES</v>
          </cell>
          <cell r="C895" t="str">
            <v>N116</v>
          </cell>
        </row>
        <row r="896">
          <cell r="B896" t="str">
            <v>C35BB RESEARCH EQ 57 - GTE LABORATORIES</v>
          </cell>
          <cell r="C896" t="str">
            <v>N116</v>
          </cell>
        </row>
        <row r="897">
          <cell r="B897" t="str">
            <v>C35B RESEARCH EQ 57 - GTE LABORATORIES</v>
          </cell>
          <cell r="C897" t="str">
            <v>N116</v>
          </cell>
        </row>
        <row r="898">
          <cell r="B898" t="str">
            <v>C37D ANTI POLL EQ 57 - GTE LABORATORIES</v>
          </cell>
          <cell r="C898" t="str">
            <v>N116</v>
          </cell>
        </row>
        <row r="899">
          <cell r="B899" t="str">
            <v>C38G TOOLS OWE 57 - GTE LABORATORIES</v>
          </cell>
          <cell r="C899" t="str">
            <v>N116</v>
          </cell>
        </row>
        <row r="900">
          <cell r="B900" t="str">
            <v>C39C GENERAL MACH 57 - GTE LABORATORIES</v>
          </cell>
          <cell r="C900" t="str">
            <v>N116</v>
          </cell>
        </row>
        <row r="901">
          <cell r="B901" t="str">
            <v>C52 TRAILERS - GTE LABORATORIES</v>
          </cell>
          <cell r="C901" t="str">
            <v>N116</v>
          </cell>
        </row>
        <row r="902">
          <cell r="B902" t="str">
            <v>C80A EXERCISE EQ - GTE LABORATORIES</v>
          </cell>
          <cell r="C902" t="str">
            <v>N116</v>
          </cell>
        </row>
        <row r="903">
          <cell r="B903" t="str">
            <v>B95A CAP SALES TX - GTE SUPPLY</v>
          </cell>
          <cell r="C903" t="str">
            <v>N116</v>
          </cell>
        </row>
        <row r="904">
          <cell r="B904" t="str">
            <v>C95B CAP SALES TX 0011 - GTE SUPPLY</v>
          </cell>
          <cell r="C904" t="str">
            <v>N116</v>
          </cell>
        </row>
        <row r="905">
          <cell r="B905" t="str">
            <v>C95C CAP SALES TX 36 - GTE SUPPLY</v>
          </cell>
          <cell r="C905" t="str">
            <v>N116</v>
          </cell>
        </row>
        <row r="906">
          <cell r="B906" t="str">
            <v>C95D CAP SALES TX 6511 - GTE SUPPLY</v>
          </cell>
          <cell r="C906" t="str">
            <v>N116</v>
          </cell>
        </row>
        <row r="907">
          <cell r="B907" t="str">
            <v>B31 MFG MACH BOOKZH - GTE OPERATIONS SUPPORT</v>
          </cell>
          <cell r="C907" t="str">
            <v>N116</v>
          </cell>
        </row>
        <row r="908">
          <cell r="B908" t="str">
            <v>B33 TEST EQUIP BOOKZH - GTE OPERATIONS SUPPORT</v>
          </cell>
          <cell r="C908" t="str">
            <v>N116</v>
          </cell>
        </row>
        <row r="909">
          <cell r="B909" t="str">
            <v>B39 GENERAL MACH BOOKZH - GTE OPERATIONS SUPPORT</v>
          </cell>
          <cell r="C909" t="str">
            <v>N116</v>
          </cell>
        </row>
        <row r="910">
          <cell r="B910" t="str">
            <v>C28AA SERVICE EQUIP - GTE OPERATIONS SUPPORT</v>
          </cell>
          <cell r="C910" t="str">
            <v>N116</v>
          </cell>
        </row>
        <row r="911">
          <cell r="B911" t="str">
            <v>C28A SERVICE EQUIP - GTE OPERATIONS SUPPORT</v>
          </cell>
          <cell r="C911" t="str">
            <v>N116</v>
          </cell>
        </row>
        <row r="912">
          <cell r="B912" t="str">
            <v>C28 SERVICE EQUIP - GTE OPERATIONS SUPPORT</v>
          </cell>
          <cell r="C912" t="str">
            <v>N116</v>
          </cell>
        </row>
        <row r="913">
          <cell r="B913" t="str">
            <v>C31A MFG MACH 34ZH - GTE OPERATIONS SUPPORT</v>
          </cell>
          <cell r="C913" t="str">
            <v>N116</v>
          </cell>
        </row>
        <row r="914">
          <cell r="B914" t="str">
            <v>C31BBB MFG MACH 35ZH - GTE OPERATIONS SUPPORT</v>
          </cell>
          <cell r="C914" t="str">
            <v>N116</v>
          </cell>
        </row>
        <row r="915">
          <cell r="B915" t="str">
            <v>C31BB MFG MACH 35ZH - GTE OPERATIONS SUPPORT</v>
          </cell>
          <cell r="C915" t="str">
            <v>N116</v>
          </cell>
        </row>
        <row r="916">
          <cell r="B916" t="str">
            <v>C31B MFG MACH 35 - GTE OPERATIONS SUPPORT</v>
          </cell>
          <cell r="C916" t="str">
            <v>N116</v>
          </cell>
        </row>
        <row r="917">
          <cell r="B917" t="str">
            <v>C31B MFG MACH 35ZH - GTE OPERATIONS SUPPORT</v>
          </cell>
          <cell r="C917" t="str">
            <v>N116</v>
          </cell>
        </row>
        <row r="918">
          <cell r="B918" t="str">
            <v>C31B MFG MACH 35ZZ - GTE OPERATIONS SUPPORT</v>
          </cell>
          <cell r="C918" t="str">
            <v>N116</v>
          </cell>
        </row>
        <row r="919">
          <cell r="B919" t="str">
            <v>C31C MFG MACH 36 - GTE OPERATIONS SUPPORT</v>
          </cell>
          <cell r="C919" t="str">
            <v>N116</v>
          </cell>
        </row>
        <row r="920">
          <cell r="B920" t="str">
            <v>C31C MFG MACH 36ZZ - GTE OPERATIONS SUPPORT</v>
          </cell>
          <cell r="C920" t="str">
            <v>N116</v>
          </cell>
        </row>
        <row r="921">
          <cell r="B921" t="str">
            <v>C33B TEST EQUIP 36 - GTE OPERATIONS SUPPORT</v>
          </cell>
          <cell r="C921" t="str">
            <v>N116</v>
          </cell>
        </row>
        <row r="922">
          <cell r="B922" t="str">
            <v>C33B TEST EQUIP 36ZH - GTE OPERATIONS SUPPORT</v>
          </cell>
          <cell r="C922" t="str">
            <v>N116</v>
          </cell>
        </row>
        <row r="923">
          <cell r="B923" t="str">
            <v>C33F TEST EQUIP 35ZH - GTE OPERATIONS SUPPORT</v>
          </cell>
          <cell r="C923" t="str">
            <v>N116</v>
          </cell>
        </row>
        <row r="924">
          <cell r="B924" t="str">
            <v>C33F TEST EQUIP 35ZZ - GTE OPERATIONS SUPPORT</v>
          </cell>
          <cell r="C924" t="str">
            <v>N116</v>
          </cell>
        </row>
        <row r="925">
          <cell r="B925" t="str">
            <v>C37A ANTI POLL EQ 34 - GTE OPERATIONS SUPPORT</v>
          </cell>
          <cell r="C925" t="str">
            <v>N116</v>
          </cell>
        </row>
        <row r="926">
          <cell r="B926" t="str">
            <v>C37B ANTI POLL EQ 35 - GTE OPERATIONS SUPPORT</v>
          </cell>
          <cell r="C926" t="str">
            <v>N116</v>
          </cell>
        </row>
        <row r="927">
          <cell r="B927" t="str">
            <v>C37C ANTI POLL EQ 36 - GTE OPERATIONS SUPPORT</v>
          </cell>
          <cell r="C927" t="str">
            <v>N116</v>
          </cell>
        </row>
        <row r="928">
          <cell r="B928" t="str">
            <v>C38DD TOOLS OWE 35ZH - GTE OPERATIONS SUPPORT</v>
          </cell>
          <cell r="C928" t="str">
            <v>N116</v>
          </cell>
        </row>
        <row r="929">
          <cell r="B929" t="str">
            <v>C38D TOOLS OWE 35 - GTE OPERATIONS SUPPORT</v>
          </cell>
          <cell r="C929" t="str">
            <v>N116</v>
          </cell>
        </row>
        <row r="930">
          <cell r="B930" t="str">
            <v>C38D TOOLS OWE 35ZH - GTE OPERATIONS SUPPORT</v>
          </cell>
          <cell r="C930" t="str">
            <v>N116</v>
          </cell>
        </row>
        <row r="931">
          <cell r="B931" t="str">
            <v>C38D TOOLS OWE 35ZZ - GTE OPERATIONS SUPPORT</v>
          </cell>
          <cell r="C931" t="str">
            <v>N116</v>
          </cell>
        </row>
        <row r="932">
          <cell r="B932" t="str">
            <v>C38EE TOOLS OWE 36ZH - GTE OPERATIONS SUPPORT</v>
          </cell>
          <cell r="C932" t="str">
            <v>N116</v>
          </cell>
        </row>
        <row r="933">
          <cell r="B933" t="str">
            <v>C38E TOOLS OWE 36 - GTE OPERATIONS SUPPORT</v>
          </cell>
          <cell r="C933" t="str">
            <v>N116</v>
          </cell>
        </row>
        <row r="934">
          <cell r="B934" t="str">
            <v>C38E TOOLS OWE 36ZZ - GTE OPERATIONS SUPPORT</v>
          </cell>
          <cell r="C934" t="str">
            <v>N116</v>
          </cell>
        </row>
        <row r="935">
          <cell r="B935" t="str">
            <v>C39AA GENERAL MACH 35 - GTE OPERATIONS SUPPORT</v>
          </cell>
          <cell r="C935" t="str">
            <v>N116</v>
          </cell>
        </row>
        <row r="936">
          <cell r="B936" t="str">
            <v>C39AA GENERAL MACH 35ZH - GTE OPERATIONS SUPPORT</v>
          </cell>
          <cell r="C936" t="str">
            <v>N116</v>
          </cell>
        </row>
        <row r="937">
          <cell r="B937" t="str">
            <v>C39A GENERAL MACH 35 - GTE OPERATIONS SUPPORT</v>
          </cell>
          <cell r="C937" t="str">
            <v>N116</v>
          </cell>
        </row>
        <row r="938">
          <cell r="B938" t="str">
            <v>C39A GENERAL MACH 35ZH - GTE OPERATIONS SUPPORT</v>
          </cell>
          <cell r="C938" t="str">
            <v>N116</v>
          </cell>
        </row>
        <row r="939">
          <cell r="B939" t="str">
            <v>C39BB GENERAL MACH 36 - GTE OPERATIONS SUPPORT</v>
          </cell>
          <cell r="C939" t="str">
            <v>N116</v>
          </cell>
        </row>
        <row r="940">
          <cell r="B940" t="str">
            <v>C39B GENERAL MACH 36 - GTE OPERATIONS SUPPORT</v>
          </cell>
          <cell r="C940" t="str">
            <v>N116</v>
          </cell>
        </row>
        <row r="941">
          <cell r="B941" t="str">
            <v>C39B GENERAL MACH 36ZZ - GTE OPERATIONS SUPPORT</v>
          </cell>
          <cell r="C941" t="str">
            <v>N116</v>
          </cell>
        </row>
        <row r="942">
          <cell r="B942" t="str">
            <v>C28 SERVICE EQUIP - GTE PRODUCTS CONN</v>
          </cell>
          <cell r="C942" t="str">
            <v>N116</v>
          </cell>
        </row>
        <row r="943">
          <cell r="B943" t="str">
            <v>C33A TEST EQUIP 34 - GTE PRODUCTS CONN</v>
          </cell>
          <cell r="C943" t="str">
            <v>N116</v>
          </cell>
        </row>
        <row r="944">
          <cell r="B944" t="str">
            <v>C38C TOOLS OWE 34 - GTE PRODUCTS CONN</v>
          </cell>
          <cell r="C944" t="str">
            <v>N116</v>
          </cell>
        </row>
        <row r="945">
          <cell r="B945" t="str">
            <v>C95A CAP SALES TX - GTE SERV CORP II(AMPS)</v>
          </cell>
          <cell r="C945" t="str">
            <v>N116</v>
          </cell>
        </row>
        <row r="946">
          <cell r="B946" t="str">
            <v>C33CC TEST EQUIP 4836 - INDEPENDENT COMM INC</v>
          </cell>
          <cell r="C946" t="str">
            <v>N116</v>
          </cell>
        </row>
        <row r="947">
          <cell r="B947" t="str">
            <v>C33C TEST EQUIP 4836 - INDEPENDENT COMM INC</v>
          </cell>
          <cell r="C947" t="str">
            <v>N116</v>
          </cell>
        </row>
        <row r="948">
          <cell r="B948" t="str">
            <v>C38A TOOLS OWE 4811 - INDEPENDENT COMM INC</v>
          </cell>
          <cell r="C948" t="str">
            <v>N116</v>
          </cell>
        </row>
        <row r="949">
          <cell r="B949" t="str">
            <v>C38BB TOOLS OWE 4836 - INDEPENDENT COMM INC</v>
          </cell>
          <cell r="C949" t="str">
            <v>N116</v>
          </cell>
        </row>
        <row r="950">
          <cell r="B950" t="str">
            <v>C38B TOOLS OWE 4836 - INDEPENDENT COMM INC</v>
          </cell>
          <cell r="C950" t="str">
            <v>N116</v>
          </cell>
        </row>
        <row r="951">
          <cell r="B951" t="str">
            <v>B31 MFG MACH BOOK - GOVERNMENT SYSTEMS</v>
          </cell>
          <cell r="C951" t="str">
            <v>N116</v>
          </cell>
        </row>
        <row r="952">
          <cell r="B952" t="str">
            <v>B33 TEST EQUIP BOOK - GOVERNMENT SYSTEMS</v>
          </cell>
          <cell r="C952" t="str">
            <v>N116</v>
          </cell>
        </row>
        <row r="953">
          <cell r="B953" t="str">
            <v>B38 TOOLS OWE BOOK - GOVERNMENT SYSTEMS</v>
          </cell>
          <cell r="C953" t="str">
            <v>N116</v>
          </cell>
        </row>
        <row r="954">
          <cell r="B954" t="str">
            <v>B96 CAP SW BOOK - GOVERNMENT SYSTEMS</v>
          </cell>
          <cell r="C954" t="str">
            <v>N116</v>
          </cell>
        </row>
        <row r="955">
          <cell r="B955" t="str">
            <v>C28A SERVICE EQUIP - GOVERNMENT SYSTEMS</v>
          </cell>
          <cell r="C955" t="str">
            <v>N116</v>
          </cell>
        </row>
        <row r="956">
          <cell r="B956" t="str">
            <v>C28 SERVICE EQUIP - GOVERNMENT SYSTEMS</v>
          </cell>
          <cell r="C956" t="str">
            <v>N116</v>
          </cell>
        </row>
        <row r="957">
          <cell r="B957" t="str">
            <v>C31C MFG MACH 36 - GOVERNMENT SYSTEMS</v>
          </cell>
          <cell r="C957" t="str">
            <v>N116</v>
          </cell>
        </row>
        <row r="958">
          <cell r="B958" t="str">
            <v>C33BBB TEST EQUIP 36 - GOVERNMENT SYSTEMS</v>
          </cell>
          <cell r="C958" t="str">
            <v>N116</v>
          </cell>
        </row>
        <row r="959">
          <cell r="B959" t="str">
            <v>C33BB TEST EQUIP 36 - GOVERNMENT SYSTEMS</v>
          </cell>
          <cell r="C959" t="str">
            <v>N116</v>
          </cell>
        </row>
        <row r="960">
          <cell r="B960" t="str">
            <v>C33BB TEST EQUIP 36ZZ - GOVERNMENT SYSTEMS</v>
          </cell>
          <cell r="C960" t="str">
            <v>N116</v>
          </cell>
        </row>
        <row r="961">
          <cell r="B961" t="str">
            <v>C33B TEST EQUIP 36ZG - GOVERNMENT SYSTEMS</v>
          </cell>
          <cell r="C961" t="str">
            <v>N116</v>
          </cell>
        </row>
        <row r="962">
          <cell r="B962" t="str">
            <v>C33B TEST EQUIP 36ZJ - GOVERNMENT SYSTEMS</v>
          </cell>
          <cell r="C962" t="str">
            <v>N116</v>
          </cell>
        </row>
        <row r="963">
          <cell r="B963" t="str">
            <v>C33B TEST EQUIP 36ZK - GOVERNMENT SYSTEMS</v>
          </cell>
          <cell r="C963" t="str">
            <v>N116</v>
          </cell>
        </row>
        <row r="964">
          <cell r="B964" t="str">
            <v>C33B TEST EQUIP 36ZZ - GOVERNMENT SYSTEMS</v>
          </cell>
          <cell r="C964" t="str">
            <v>N116</v>
          </cell>
        </row>
        <row r="965">
          <cell r="B965" t="str">
            <v>C34 SUB ASSETS - GOVERNMENT SYSTEMS</v>
          </cell>
          <cell r="C965" t="str">
            <v>N116</v>
          </cell>
        </row>
        <row r="966">
          <cell r="B966" t="str">
            <v>C35A RESEARCH EQ 36 - GOVERNMENT SYSTEMS</v>
          </cell>
          <cell r="C966" t="str">
            <v>N116</v>
          </cell>
        </row>
        <row r="967">
          <cell r="B967" t="str">
            <v>C38EE TOOLS OWE 36 - GOVERNMENT SYSTEMS</v>
          </cell>
          <cell r="C967" t="str">
            <v>N116</v>
          </cell>
        </row>
        <row r="968">
          <cell r="B968" t="str">
            <v>C39B GENERAL MACH 36 - GOVERNMENT SYSTEMS</v>
          </cell>
          <cell r="C968" t="str">
            <v>N116</v>
          </cell>
        </row>
        <row r="969">
          <cell r="B969" t="str">
            <v>C33B TEST EQUIP 36</v>
          </cell>
          <cell r="C969" t="str">
            <v>N116</v>
          </cell>
        </row>
        <row r="970">
          <cell r="B970" t="str">
            <v>C33BB TEST EQUIIP 36</v>
          </cell>
          <cell r="C970" t="str">
            <v>N116</v>
          </cell>
        </row>
        <row r="971">
          <cell r="B971" t="str">
            <v>C33BBB TEST EQUIP 36</v>
          </cell>
          <cell r="C971" t="str">
            <v>N116</v>
          </cell>
        </row>
        <row r="972">
          <cell r="B972" t="str">
            <v>C38E TOOLS OWE 36</v>
          </cell>
          <cell r="C972" t="str">
            <v>N116</v>
          </cell>
        </row>
        <row r="973">
          <cell r="B973" t="str">
            <v>C37C ANTI POLL EQ 36</v>
          </cell>
          <cell r="C973" t="str">
            <v>N116</v>
          </cell>
        </row>
        <row r="974">
          <cell r="B974" t="str">
            <v>C47C OFFICE F&amp;F</v>
          </cell>
          <cell r="C974" t="str">
            <v>N116</v>
          </cell>
        </row>
        <row r="975">
          <cell r="B975" t="str">
            <v>C216 OTHER WORK EQUIPMENT</v>
          </cell>
          <cell r="C975" t="str">
            <v>N116</v>
          </cell>
        </row>
        <row r="976">
          <cell r="B976" t="str">
            <v>C216 OTHER WORK EQUIPMENT - X</v>
          </cell>
          <cell r="C976" t="str">
            <v>N116</v>
          </cell>
        </row>
        <row r="977">
          <cell r="B977" t="str">
            <v>C987A NR OTHER WORK EQUIP - TEST</v>
          </cell>
          <cell r="C977" t="str">
            <v>N116</v>
          </cell>
        </row>
        <row r="978">
          <cell r="B978" t="str">
            <v>C959 NR COE RADIO EQ</v>
          </cell>
          <cell r="C978" t="str">
            <v>N231</v>
          </cell>
        </row>
        <row r="979">
          <cell r="B979" t="str">
            <v>C966 NR RADIO EQ RNT LSE</v>
          </cell>
          <cell r="C979" t="str">
            <v>N231</v>
          </cell>
        </row>
        <row r="980">
          <cell r="B980" t="str">
            <v>C96F NR RADIO SYS NCELL</v>
          </cell>
          <cell r="C980" t="str">
            <v>N231</v>
          </cell>
        </row>
        <row r="981">
          <cell r="B981" t="str">
            <v>C959 NON REG RADIO EQ - X</v>
          </cell>
          <cell r="C981" t="str">
            <v>N231</v>
          </cell>
        </row>
        <row r="982">
          <cell r="B982" t="str">
            <v>C959 NR COE RADIO EQUIP - 7 YR - X</v>
          </cell>
          <cell r="C982" t="str">
            <v>N231</v>
          </cell>
        </row>
        <row r="983">
          <cell r="B983" t="str">
            <v>C959 NR COE RADIO EQUIP - 5 YR - X</v>
          </cell>
          <cell r="C983" t="str">
            <v>N231</v>
          </cell>
        </row>
        <row r="984">
          <cell r="B984" t="str">
            <v>C959 NR COE RADIO EQ - X FROM 2690</v>
          </cell>
          <cell r="C984" t="str">
            <v>N231</v>
          </cell>
        </row>
        <row r="985">
          <cell r="B985" t="str">
            <v>C959 NR COE RADIO EQ - X - FROM 2690 - 2001</v>
          </cell>
          <cell r="C985" t="str">
            <v>N231</v>
          </cell>
        </row>
        <row r="986">
          <cell r="B986" t="str">
            <v>C964 NR L PBX</v>
          </cell>
          <cell r="C986" t="str">
            <v>N341</v>
          </cell>
        </row>
        <row r="987">
          <cell r="B987" t="str">
            <v>C969 NR PBX SYS SPEC ASB</v>
          </cell>
          <cell r="C987" t="str">
            <v>N341</v>
          </cell>
        </row>
        <row r="988">
          <cell r="B988" t="str">
            <v>C970 NR OFF F&amp;F EQ</v>
          </cell>
          <cell r="C988" t="str">
            <v>N123</v>
          </cell>
        </row>
        <row r="989">
          <cell r="B989" t="str">
            <v>C971 NR DISP EQ RETAIL</v>
          </cell>
          <cell r="C989" t="str">
            <v>N123</v>
          </cell>
        </row>
        <row r="990">
          <cell r="B990" t="str">
            <v>C97E OFF EQ CO COMM LPBX</v>
          </cell>
          <cell r="C990" t="str">
            <v>N123</v>
          </cell>
        </row>
        <row r="991">
          <cell r="B991" t="str">
            <v>C97F OFF EQ CO CM STAAPP</v>
          </cell>
          <cell r="C991" t="str">
            <v>N123</v>
          </cell>
        </row>
        <row r="992">
          <cell r="B992" t="str">
            <v>C45A OFFICE MACH 0013 - GTE LABORATORIES</v>
          </cell>
          <cell r="C992" t="str">
            <v>N123</v>
          </cell>
        </row>
        <row r="993">
          <cell r="B993" t="str">
            <v>C45B OFFICE MACH 0011 - GTE LABORATORIES</v>
          </cell>
          <cell r="C993" t="str">
            <v>N123</v>
          </cell>
        </row>
        <row r="994">
          <cell r="B994" t="str">
            <v>C45A OFFICE MACH 0013 - GTE MAINSTREET</v>
          </cell>
          <cell r="C994" t="str">
            <v>N123</v>
          </cell>
        </row>
        <row r="995">
          <cell r="B995" t="str">
            <v>B45A OFFICE MACH BOOK - GTE OPERATIONS SUPPORT</v>
          </cell>
          <cell r="C995" t="str">
            <v>N123</v>
          </cell>
        </row>
        <row r="996">
          <cell r="B996" t="str">
            <v>B45A OFFICE MACH BOOKZH - GTE OPERATIONS SUPPORT</v>
          </cell>
          <cell r="C996" t="str">
            <v>N123</v>
          </cell>
        </row>
        <row r="997">
          <cell r="B997" t="str">
            <v>C45AA OFFICE MACH 0013ZH - GTE OPERATIONS SUPPORT</v>
          </cell>
          <cell r="C997" t="str">
            <v>N123</v>
          </cell>
        </row>
        <row r="998">
          <cell r="B998" t="str">
            <v>C45A OFFICE MACH 0013 - GTE OPERATIONS SUPPORT</v>
          </cell>
          <cell r="C998" t="str">
            <v>N123</v>
          </cell>
        </row>
        <row r="999">
          <cell r="B999" t="str">
            <v>C45A OFFICE MACH 0013ZH - GTE OPERATIONS SUPPORT</v>
          </cell>
          <cell r="C999" t="str">
            <v>N123</v>
          </cell>
        </row>
        <row r="1000">
          <cell r="B1000" t="str">
            <v>C45A OFFICE MACH 0013ZZ - GTE OPERATIONS SUPPORT</v>
          </cell>
          <cell r="C1000" t="str">
            <v>N123</v>
          </cell>
        </row>
        <row r="1001">
          <cell r="B1001" t="str">
            <v>C45B OFFICE MACH 0011ZH - GTE OPERATIONS SUPPORT</v>
          </cell>
          <cell r="C1001" t="str">
            <v>N123</v>
          </cell>
        </row>
        <row r="1002">
          <cell r="B1002" t="str">
            <v>C45A OFFICE MACH 0013 - GTE PRODUCTS CONN</v>
          </cell>
          <cell r="C1002" t="str">
            <v>N123</v>
          </cell>
        </row>
        <row r="1003">
          <cell r="B1003" t="str">
            <v>C45AA OFFICE MACH 0013 - GTE VANTAGE</v>
          </cell>
          <cell r="C1003" t="str">
            <v>N123</v>
          </cell>
        </row>
        <row r="1004">
          <cell r="B1004" t="str">
            <v>C45A OFFICE MACH 0013 - CONTEL FED SYSTEMS</v>
          </cell>
          <cell r="C1004" t="str">
            <v>N123</v>
          </cell>
        </row>
        <row r="1005">
          <cell r="B1005" t="str">
            <v>C45A OFFICE MACH 0013ZS - CONTEL FED SYSTEMS</v>
          </cell>
          <cell r="C1005" t="str">
            <v>N123</v>
          </cell>
        </row>
        <row r="1006">
          <cell r="B1006" t="str">
            <v>C45A OFFICE MACH 0013 - INDEPENDENT COMM INC</v>
          </cell>
          <cell r="C1006" t="str">
            <v>N123</v>
          </cell>
        </row>
        <row r="1007">
          <cell r="B1007" t="str">
            <v>B45A OFFICE MACH BOOK - GOVERNMENT SYSTEMS</v>
          </cell>
          <cell r="C1007" t="str">
            <v>N123</v>
          </cell>
        </row>
        <row r="1008">
          <cell r="B1008" t="str">
            <v>B45 OFFICE MACH BOOK - GOVERNMENT SYSTEMS</v>
          </cell>
          <cell r="C1008" t="str">
            <v>N123</v>
          </cell>
        </row>
        <row r="1009">
          <cell r="B1009" t="str">
            <v>C45AA OFFICE MACH 0013 - GOVERNMENT SYSTEMS</v>
          </cell>
          <cell r="C1009" t="str">
            <v>N123</v>
          </cell>
        </row>
        <row r="1010">
          <cell r="B1010" t="str">
            <v>C45A OFFICE MACH 0013Z5 - GOVERNMENT SYSTEMS</v>
          </cell>
          <cell r="C1010" t="str">
            <v>N123</v>
          </cell>
        </row>
        <row r="1011">
          <cell r="B1011" t="str">
            <v>C45A OFFICE MACH 0013ZG - GOVERNMENT SYSTEMS</v>
          </cell>
          <cell r="C1011" t="str">
            <v>N123</v>
          </cell>
        </row>
        <row r="1012">
          <cell r="B1012" t="str">
            <v>C45B OFFICE MACH 0011 - GOVERNMENT SYSTEMS</v>
          </cell>
          <cell r="C1012" t="str">
            <v>N123</v>
          </cell>
        </row>
        <row r="1013">
          <cell r="B1013" t="str">
            <v>C45A OFFICE MACH 0013</v>
          </cell>
          <cell r="C1013" t="str">
            <v>N123</v>
          </cell>
        </row>
        <row r="1014">
          <cell r="B1014" t="str">
            <v>C97C NR GEN PURP CPTR</v>
          </cell>
          <cell r="C1014" t="str">
            <v>N123</v>
          </cell>
        </row>
        <row r="1015">
          <cell r="B1015" t="str">
            <v>C970 NR OFF F&amp;F - GTECC - X</v>
          </cell>
          <cell r="C1015" t="str">
            <v>N123</v>
          </cell>
        </row>
        <row r="1016">
          <cell r="B1016" t="str">
            <v>C972 NR DATA PROC EQ</v>
          </cell>
          <cell r="C1016" t="str">
            <v>N124</v>
          </cell>
        </row>
        <row r="1017">
          <cell r="B1017" t="str">
            <v>C97B NR GEN PURP CPTR</v>
          </cell>
          <cell r="C1017" t="str">
            <v>N124</v>
          </cell>
        </row>
        <row r="1018">
          <cell r="B1018" t="str">
            <v>C97G GEN PURP CPTR</v>
          </cell>
          <cell r="C1018" t="str">
            <v>N124</v>
          </cell>
        </row>
        <row r="1019">
          <cell r="B1019" t="str">
            <v>C44A DATA PROC EQ - GTE LABORATORIES</v>
          </cell>
          <cell r="C1019" t="str">
            <v>N124</v>
          </cell>
        </row>
        <row r="1020">
          <cell r="B1020" t="str">
            <v>C44 DATA PROC EQ - GTE LABORATORIES</v>
          </cell>
          <cell r="C1020" t="str">
            <v>N124</v>
          </cell>
        </row>
        <row r="1021">
          <cell r="B1021" t="str">
            <v>C90 MINI COMPUTERS - GTE LABORATORIES</v>
          </cell>
          <cell r="C1021" t="str">
            <v>N124</v>
          </cell>
        </row>
        <row r="1022">
          <cell r="B1022" t="str">
            <v>C44A DATA PROC EQ - GTE MAINSTREET</v>
          </cell>
          <cell r="C1022" t="str">
            <v>N124</v>
          </cell>
        </row>
        <row r="1023">
          <cell r="B1023" t="str">
            <v>C44A DATA PROC EQ - GTE OPERATIONS SUPPORT</v>
          </cell>
          <cell r="C1023" t="str">
            <v>N124</v>
          </cell>
        </row>
        <row r="1024">
          <cell r="B1024" t="str">
            <v>C44A DATA PROC EQZH - GTE OPERATIONS SUPPORT</v>
          </cell>
          <cell r="C1024" t="str">
            <v>N124</v>
          </cell>
        </row>
        <row r="1025">
          <cell r="B1025" t="str">
            <v>C44 DATA PROC EQZH - GTE OPERATIONS SUPPORT</v>
          </cell>
          <cell r="C1025" t="str">
            <v>N124</v>
          </cell>
        </row>
        <row r="1026">
          <cell r="B1026" t="str">
            <v>C44A DATA PROC EQ - GTE PRODUCTS CONN</v>
          </cell>
          <cell r="C1026" t="str">
            <v>N124</v>
          </cell>
        </row>
        <row r="1027">
          <cell r="B1027" t="str">
            <v>C44A DATA PROC EQ - CONTEL FED SYSTEMS</v>
          </cell>
          <cell r="C1027" t="str">
            <v>N124</v>
          </cell>
        </row>
        <row r="1028">
          <cell r="B1028" t="str">
            <v>C44A DATA PROC EQZS - CONTEL FED SYSTEMS</v>
          </cell>
          <cell r="C1028" t="str">
            <v>N124</v>
          </cell>
        </row>
        <row r="1029">
          <cell r="B1029" t="str">
            <v>C44A DATA PROC EQ - INDEPENDENT COMM INC</v>
          </cell>
          <cell r="C1029" t="str">
            <v>N124</v>
          </cell>
        </row>
        <row r="1030">
          <cell r="B1030" t="str">
            <v>C90 MINI COMPUTERS - INDEPENDENT COMM INC</v>
          </cell>
          <cell r="C1030" t="str">
            <v>N124</v>
          </cell>
        </row>
        <row r="1031">
          <cell r="B1031" t="str">
            <v>C44A DATA PROC EQZG - GOVERNMENT SYSTEMS</v>
          </cell>
          <cell r="C1031" t="str">
            <v>N124</v>
          </cell>
        </row>
        <row r="1032">
          <cell r="B1032" t="str">
            <v>C44 DATA PROC EQZG - GOVERNMENT SYSTEMS</v>
          </cell>
          <cell r="C1032" t="str">
            <v>N124</v>
          </cell>
        </row>
        <row r="1033">
          <cell r="B1033" t="str">
            <v>C44 DATA PROC EQZW - GOVERNMENT SYSTEMS</v>
          </cell>
          <cell r="C1033" t="str">
            <v>N124</v>
          </cell>
        </row>
        <row r="1034">
          <cell r="B1034" t="str">
            <v>C44 DATA PROC EQZZ - GOVERNMENT SYSTEMS</v>
          </cell>
          <cell r="C1034" t="str">
            <v>N124</v>
          </cell>
        </row>
        <row r="1035">
          <cell r="B1035" t="str">
            <v>C90 MINI COMPUTERS - GOVERNMENT SYSTEMS</v>
          </cell>
          <cell r="C1035" t="str">
            <v>N124</v>
          </cell>
        </row>
        <row r="1036">
          <cell r="B1036" t="str">
            <v>C44 DATA PROC EQ</v>
          </cell>
          <cell r="C1036" t="str">
            <v>N124</v>
          </cell>
        </row>
        <row r="1037">
          <cell r="B1037" t="str">
            <v>C44A DATA PROC EQ</v>
          </cell>
          <cell r="C1037" t="str">
            <v>N124</v>
          </cell>
        </row>
        <row r="1038">
          <cell r="B1038" t="str">
            <v>C44S DSSO DATA PROC EQ</v>
          </cell>
          <cell r="C1038" t="str">
            <v>N124</v>
          </cell>
        </row>
        <row r="1039">
          <cell r="B1039" t="str">
            <v>C97B NR GEN PURP COMPUTER - GTECC - X</v>
          </cell>
          <cell r="C1039" t="str">
            <v>N124</v>
          </cell>
        </row>
        <row r="1040">
          <cell r="B1040" t="str">
            <v>C97B NR GEN PURP CPTR - 7 YR - X</v>
          </cell>
          <cell r="C1040" t="str">
            <v>N124</v>
          </cell>
        </row>
        <row r="1041">
          <cell r="B1041" t="str">
            <v>C978 NR PAYPHONE EQ RENT</v>
          </cell>
          <cell r="C1041" t="str">
            <v>N351</v>
          </cell>
        </row>
        <row r="1042">
          <cell r="B1042" t="str">
            <v>C978 NR PAYPHONE EQ RENT - X</v>
          </cell>
          <cell r="C1042" t="str">
            <v>N351</v>
          </cell>
        </row>
        <row r="1043">
          <cell r="B1043" t="str">
            <v>C979 NR DIST PLT</v>
          </cell>
          <cell r="C1043" t="str">
            <v>N4231</v>
          </cell>
        </row>
        <row r="1044">
          <cell r="B1044" t="str">
            <v>C97L NR BUR CABLE</v>
          </cell>
          <cell r="C1044" t="str">
            <v>N4231</v>
          </cell>
        </row>
        <row r="1045">
          <cell r="B1045" t="str">
            <v>C97L - C BUR CABLE</v>
          </cell>
          <cell r="C1045" t="str">
            <v>N4231</v>
          </cell>
        </row>
        <row r="1046">
          <cell r="B1046" t="str">
            <v>C981 NR SVC VEH TRUCK LT</v>
          </cell>
          <cell r="C1046" t="str">
            <v>N112</v>
          </cell>
        </row>
        <row r="1047">
          <cell r="B1047" t="str">
            <v>C54 HEAVY TRUCKS - GTE LABORATORIES</v>
          </cell>
          <cell r="C1047" t="str">
            <v>N112</v>
          </cell>
        </row>
        <row r="1048">
          <cell r="B1048" t="str">
            <v>C55 LIGHT TRUCKS - GTE LABORATORIES</v>
          </cell>
          <cell r="C1048" t="str">
            <v>N112</v>
          </cell>
        </row>
        <row r="1049">
          <cell r="B1049" t="str">
            <v>C57 AUTOS - GTE LABORATORIES</v>
          </cell>
          <cell r="C1049" t="str">
            <v>N112</v>
          </cell>
        </row>
        <row r="1050">
          <cell r="B1050" t="str">
            <v>C55 LIGHT TRUCKSZH - GTE OPERATIONS SUPPORT</v>
          </cell>
          <cell r="C1050" t="str">
            <v>N112</v>
          </cell>
        </row>
        <row r="1051">
          <cell r="B1051" t="str">
            <v>C58BB MTR DRIVN EQ 35ZH - GTE OPERATIONS SUPPORT</v>
          </cell>
          <cell r="C1051" t="str">
            <v>N112</v>
          </cell>
        </row>
        <row r="1052">
          <cell r="B1052" t="str">
            <v>C58B MTR DRIVN EQ 35 - GTE OPERATIONS SUPPORT</v>
          </cell>
          <cell r="C1052" t="str">
            <v>N112</v>
          </cell>
        </row>
        <row r="1053">
          <cell r="B1053" t="str">
            <v>C58C MTR DRIVN EQ 36ZZ - GTE OPERATIONS SUPPORT</v>
          </cell>
          <cell r="C1053" t="str">
            <v>N112</v>
          </cell>
        </row>
        <row r="1054">
          <cell r="B1054" t="str">
            <v>C58A MTR DRIVN EQ 34 - GTE PRODUCTS CONN</v>
          </cell>
          <cell r="C1054" t="str">
            <v>N112</v>
          </cell>
        </row>
        <row r="1055">
          <cell r="B1055" t="str">
            <v>C57 AUTOSZS - CONTEL FED SYSTEMS</v>
          </cell>
          <cell r="C1055" t="str">
            <v>N112</v>
          </cell>
        </row>
        <row r="1056">
          <cell r="B1056" t="str">
            <v>B57 AUTOS BOOK - GOVERNMENT SYSTEMS</v>
          </cell>
          <cell r="C1056" t="str">
            <v>N112</v>
          </cell>
        </row>
        <row r="1057">
          <cell r="B1057" t="str">
            <v>B58 MTR DRIVN EQ BOOK - GOVERNMENT SYSTEMS</v>
          </cell>
          <cell r="C1057" t="str">
            <v>N112</v>
          </cell>
        </row>
        <row r="1058">
          <cell r="B1058" t="str">
            <v>C57 AUTOS - GOVERNMENT SYSTEMS</v>
          </cell>
          <cell r="C1058" t="str">
            <v>N112</v>
          </cell>
        </row>
        <row r="1059">
          <cell r="B1059" t="str">
            <v>C57 AUTOSZG - GOVERNMENT SYSTEMS</v>
          </cell>
          <cell r="C1059" t="str">
            <v>N112</v>
          </cell>
        </row>
        <row r="1060">
          <cell r="B1060" t="str">
            <v>C58C MTR DRIVN EQ 36 - GOVERNMENT SYSTEMS</v>
          </cell>
          <cell r="C1060" t="str">
            <v>N112</v>
          </cell>
        </row>
        <row r="1061">
          <cell r="B1061" t="str">
            <v>C990 NR LH IMPR</v>
          </cell>
          <cell r="C1061" t="str">
            <v>N682</v>
          </cell>
        </row>
        <row r="1062">
          <cell r="B1062" t="str">
            <v>C68G LH IMPR JL - GTE MAINSTREET</v>
          </cell>
          <cell r="C1062" t="str">
            <v>N682</v>
          </cell>
        </row>
        <row r="1063">
          <cell r="B1063" t="str">
            <v>B68 LH IMPR BOOK - GTE OPERATIONS SUPPORT</v>
          </cell>
          <cell r="C1063" t="str">
            <v>N682</v>
          </cell>
        </row>
        <row r="1064">
          <cell r="B1064" t="str">
            <v>C68H LH IMPR AP - GTE OPERATIONS SUPPORT</v>
          </cell>
          <cell r="C1064" t="str">
            <v>N682</v>
          </cell>
        </row>
        <row r="1065">
          <cell r="B1065" t="str">
            <v>C68H LH IMPR DE - GTE OPERATIONS SUPPORT</v>
          </cell>
          <cell r="C1065" t="str">
            <v>N682</v>
          </cell>
        </row>
        <row r="1066">
          <cell r="B1066" t="str">
            <v>C68B LH IMPR</v>
          </cell>
          <cell r="C1066" t="str">
            <v>N682</v>
          </cell>
        </row>
        <row r="1067">
          <cell r="B1067" t="str">
            <v>C990 NR LHI - GTECC - X</v>
          </cell>
          <cell r="C1067" t="str">
            <v>N682</v>
          </cell>
        </row>
        <row r="1068">
          <cell r="B1068" t="str">
            <v>C95B ANAL SW EQ</v>
          </cell>
          <cell r="C1068" t="str">
            <v>N211</v>
          </cell>
        </row>
        <row r="1069">
          <cell r="B1069" t="str">
            <v>C95C DIG SW EQ</v>
          </cell>
          <cell r="C1069" t="str">
            <v>N212</v>
          </cell>
        </row>
        <row r="1070">
          <cell r="B1070" t="str">
            <v>C95C DIG SW EQ - GTECC - X</v>
          </cell>
          <cell r="C1070" t="str">
            <v>N212</v>
          </cell>
        </row>
        <row r="1071">
          <cell r="B1071" t="str">
            <v>C95C DIG SW EQ - 5YR - X</v>
          </cell>
          <cell r="C1071" t="str">
            <v>N212</v>
          </cell>
        </row>
        <row r="1072">
          <cell r="B1072" t="str">
            <v>C95C DIG SW EQ - GTECC -XX</v>
          </cell>
          <cell r="C1072" t="str">
            <v>N212</v>
          </cell>
        </row>
        <row r="1073">
          <cell r="B1073" t="str">
            <v>C96E NR CPW</v>
          </cell>
          <cell r="C1073" t="str">
            <v>N321</v>
          </cell>
        </row>
        <row r="1074">
          <cell r="B1074" t="str">
            <v>C97A NR FURN</v>
          </cell>
          <cell r="C1074" t="str">
            <v>N122</v>
          </cell>
        </row>
        <row r="1075">
          <cell r="B1075" t="str">
            <v>C43EE FAC FURN 57 - GTE LABORATORIES</v>
          </cell>
          <cell r="C1075" t="str">
            <v>N122</v>
          </cell>
        </row>
        <row r="1076">
          <cell r="B1076" t="str">
            <v>C43E FAC FURN 57 - GTE LABORATORIES</v>
          </cell>
          <cell r="C1076" t="str">
            <v>N122</v>
          </cell>
        </row>
        <row r="1077">
          <cell r="B1077" t="str">
            <v>C47 OFFICE F&amp;F - GTE LABORATORIES</v>
          </cell>
          <cell r="C1077" t="str">
            <v>N122</v>
          </cell>
        </row>
        <row r="1078">
          <cell r="B1078" t="str">
            <v>C47 OFFICE F&amp;F - GTE MAINSTREET</v>
          </cell>
          <cell r="C1078" t="str">
            <v>N122</v>
          </cell>
        </row>
        <row r="1079">
          <cell r="B1079" t="str">
            <v>B43 FAC FURN EQ BOOKZH - GTE OPERATIONS SUPPORT</v>
          </cell>
          <cell r="C1079" t="str">
            <v>N122</v>
          </cell>
        </row>
        <row r="1080">
          <cell r="B1080" t="str">
            <v>B47 OFFICE F&amp;F BOOK - GTE OPERATIONS SUPPORT</v>
          </cell>
          <cell r="C1080" t="str">
            <v>N122</v>
          </cell>
        </row>
        <row r="1081">
          <cell r="B1081" t="str">
            <v>B47 OFFICE F&amp;F BOOKZH - GTE OPERATIONS SUPPORT</v>
          </cell>
          <cell r="C1081" t="str">
            <v>N122</v>
          </cell>
        </row>
        <row r="1082">
          <cell r="B1082" t="str">
            <v>C43B FAC FURN EQ 35 - GTE OPERATIONS SUPPORT</v>
          </cell>
          <cell r="C1082" t="str">
            <v>N122</v>
          </cell>
        </row>
        <row r="1083">
          <cell r="B1083" t="str">
            <v>C43B FAC FURN EQ 35ZH - GTE OPERATIONS SUPPORT</v>
          </cell>
          <cell r="C1083" t="str">
            <v>N122</v>
          </cell>
        </row>
        <row r="1084">
          <cell r="B1084" t="str">
            <v>C43B FAC FURN EQ 35ZZ - GTE OPERATIONS SUPPORT</v>
          </cell>
          <cell r="C1084" t="str">
            <v>N122</v>
          </cell>
        </row>
        <row r="1085">
          <cell r="B1085" t="str">
            <v>C43C FAC FURN EQ 36 - GTE OPERATIONS SUPPORT</v>
          </cell>
          <cell r="C1085" t="str">
            <v>N122</v>
          </cell>
        </row>
        <row r="1086">
          <cell r="B1086" t="str">
            <v>C43C FAC FURN EQ 36ZZ - GTE OPERATIONS SUPPORT</v>
          </cell>
          <cell r="C1086" t="str">
            <v>N122</v>
          </cell>
        </row>
        <row r="1087">
          <cell r="B1087" t="str">
            <v>C47A OFFICE F&amp;F - GTE OPERATIONS SUPPORT</v>
          </cell>
          <cell r="C1087" t="str">
            <v>N122</v>
          </cell>
        </row>
        <row r="1088">
          <cell r="B1088" t="str">
            <v>C47 OFFICE F&amp;F - GTE OPERATIONS SUPPORT</v>
          </cell>
          <cell r="C1088" t="str">
            <v>N122</v>
          </cell>
        </row>
        <row r="1089">
          <cell r="B1089" t="str">
            <v>C47 OFFICE F&amp;FZH - GTE OPERATIONS SUPPORT</v>
          </cell>
          <cell r="C1089" t="str">
            <v>N122</v>
          </cell>
        </row>
        <row r="1090">
          <cell r="B1090" t="str">
            <v>C47 OFFICE F&amp;FZZ - GTE OPERATIONS SUPPORT</v>
          </cell>
          <cell r="C1090" t="str">
            <v>N122</v>
          </cell>
        </row>
        <row r="1091">
          <cell r="B1091" t="str">
            <v>C43A FAC FURN EQ 34 - GTE PRODUCTS CONN</v>
          </cell>
          <cell r="C1091" t="str">
            <v>N122</v>
          </cell>
        </row>
        <row r="1092">
          <cell r="B1092" t="str">
            <v>C47 OFFICE F&amp;F - GTE PRODUCTS CONN</v>
          </cell>
          <cell r="C1092" t="str">
            <v>N122</v>
          </cell>
        </row>
        <row r="1093">
          <cell r="B1093" t="str">
            <v>C47A OFFICE F&amp;F - GTE SERV CORP II(AMPS)</v>
          </cell>
          <cell r="C1093" t="str">
            <v>N122</v>
          </cell>
        </row>
        <row r="1094">
          <cell r="B1094" t="str">
            <v>C47 OFFICE F&amp;FZS - CONTEL FED SYSTEMS</v>
          </cell>
          <cell r="C1094" t="str">
            <v>N122</v>
          </cell>
        </row>
        <row r="1095">
          <cell r="B1095" t="str">
            <v>C47 OFFICE F&amp;F - INDEPENDENT COMM INC</v>
          </cell>
          <cell r="C1095" t="str">
            <v>N122</v>
          </cell>
        </row>
        <row r="1096">
          <cell r="B1096" t="str">
            <v>B43 FAC FURN EQ BOOK - GOVERNMENT SYSTEMS</v>
          </cell>
          <cell r="C1096" t="str">
            <v>N122</v>
          </cell>
        </row>
        <row r="1097">
          <cell r="B1097" t="str">
            <v>C43CC FAC FURN EQ 36 - GOVERNMENT SYSTEMS</v>
          </cell>
          <cell r="C1097" t="str">
            <v>N122</v>
          </cell>
        </row>
        <row r="1098">
          <cell r="B1098" t="str">
            <v>C47B OFFICE F&amp;F - GOVERNMENT SYSTEMS</v>
          </cell>
          <cell r="C1098" t="str">
            <v>N122</v>
          </cell>
        </row>
        <row r="1099">
          <cell r="B1099" t="str">
            <v>C47 OFFICE F&amp;F</v>
          </cell>
          <cell r="C1099" t="str">
            <v>N122</v>
          </cell>
        </row>
        <row r="1100">
          <cell r="B1100" t="str">
            <v>C43C FAC FURN EQ 36</v>
          </cell>
          <cell r="C1100" t="str">
            <v>N122</v>
          </cell>
        </row>
        <row r="1101">
          <cell r="B1101" t="str">
            <v>C43 FAC FURN EQ 36</v>
          </cell>
          <cell r="C1101" t="str">
            <v>N122</v>
          </cell>
        </row>
        <row r="1102">
          <cell r="B1102" t="str">
            <v>C97H TEL POLES</v>
          </cell>
          <cell r="C1102" t="str">
            <v>N411</v>
          </cell>
        </row>
        <row r="1103">
          <cell r="B1103" t="str">
            <v>C97H - C TEL POLES</v>
          </cell>
          <cell r="C1103" t="str">
            <v>N411</v>
          </cell>
        </row>
        <row r="1104">
          <cell r="B1104" t="str">
            <v>C97I AERIAL CABLE</v>
          </cell>
          <cell r="C1104" t="str">
            <v>N4211</v>
          </cell>
        </row>
        <row r="1105">
          <cell r="B1105" t="str">
            <v>C97I - C AERIAL CABLE</v>
          </cell>
          <cell r="C1105" t="str">
            <v>N4211</v>
          </cell>
        </row>
        <row r="1106">
          <cell r="B1106" t="str">
            <v>C97J UG CABLE</v>
          </cell>
          <cell r="C1106" t="str">
            <v>N4221</v>
          </cell>
        </row>
        <row r="1107">
          <cell r="B1107" t="str">
            <v>C97J - C UG CABLE</v>
          </cell>
          <cell r="C1107" t="str">
            <v>N4221</v>
          </cell>
        </row>
        <row r="1108">
          <cell r="B1108" t="str">
            <v>C97K UG CONDUIT</v>
          </cell>
          <cell r="C1108" t="str">
            <v>N441</v>
          </cell>
        </row>
        <row r="1109">
          <cell r="B1109" t="str">
            <v>C97K - C UG CONDUIT</v>
          </cell>
          <cell r="C1109" t="str">
            <v>N441</v>
          </cell>
        </row>
        <row r="1110">
          <cell r="B1110" t="str">
            <v>C97M - C INTRA BLDG CABLE</v>
          </cell>
          <cell r="C1110" t="str">
            <v>N4261</v>
          </cell>
        </row>
        <row r="1111">
          <cell r="B1111" t="str">
            <v>C901 CAP DEPR</v>
          </cell>
          <cell r="C1111" t="str">
            <v>C901</v>
          </cell>
        </row>
        <row r="1112">
          <cell r="B1112" t="str">
            <v>C902 CAP RELIEF</v>
          </cell>
          <cell r="C1112" t="str">
            <v>C902</v>
          </cell>
        </row>
        <row r="1113">
          <cell r="B1113" t="str">
            <v>C903 PAA</v>
          </cell>
          <cell r="C1113" t="str">
            <v>C903</v>
          </cell>
        </row>
        <row r="1114">
          <cell r="B1114" t="str">
            <v>C904 INTANGIBLES ALLTEL</v>
          </cell>
          <cell r="C1114" t="str">
            <v>C904</v>
          </cell>
        </row>
        <row r="1115">
          <cell r="B1115" t="str">
            <v>CAPITAL LEASES - CO BLDGS - STRUCT - 31.5</v>
          </cell>
          <cell r="C1115">
            <v>268101</v>
          </cell>
        </row>
        <row r="1116">
          <cell r="B1116" t="str">
            <v>CAPITAL LEASES - CO BLDGS - STRUCT - 39</v>
          </cell>
          <cell r="C1116">
            <v>268101</v>
          </cell>
        </row>
        <row r="1117">
          <cell r="B1117" t="str">
            <v>CAPITAL LEASES - CO BLDGS - NONSTRUCT</v>
          </cell>
          <cell r="C1117">
            <v>268101</v>
          </cell>
        </row>
        <row r="1118">
          <cell r="B1118" t="str">
            <v>CAPITAL LEASE - NON CO BLDGS NON STRUCT - 0011</v>
          </cell>
          <cell r="C1118">
            <v>268101</v>
          </cell>
        </row>
        <row r="1119">
          <cell r="B1119" t="str">
            <v>CAPITAL LEASE - BLDGS</v>
          </cell>
          <cell r="C1119">
            <v>268101</v>
          </cell>
        </row>
        <row r="1120">
          <cell r="B1120" t="str">
            <v>C293 NR COE MNL SW HTECH</v>
          </cell>
          <cell r="C1120" t="str">
            <v>N220</v>
          </cell>
        </row>
        <row r="1121">
          <cell r="B1121" t="str">
            <v>C906 INTANGIBLE - LEASED PAYPHONE INSTALLATION</v>
          </cell>
          <cell r="C1121">
            <v>2999</v>
          </cell>
        </row>
        <row r="1122">
          <cell r="B1122" t="str">
            <v>C906 NR 197 INTANGIBLES</v>
          </cell>
          <cell r="C1122">
            <v>2999</v>
          </cell>
        </row>
        <row r="1123">
          <cell r="B1123" t="str">
            <v>C906 NR INTANGIBLES 5YR</v>
          </cell>
          <cell r="C1123">
            <v>2999</v>
          </cell>
        </row>
        <row r="1124">
          <cell r="B1124" t="str">
            <v>C906 NR INTANGIBLES 10 YR</v>
          </cell>
          <cell r="C1124">
            <v>2999</v>
          </cell>
        </row>
        <row r="1125">
          <cell r="B1125" t="str">
            <v>C299 MID QUARTER ADJUSTMENT 2000B</v>
          </cell>
          <cell r="C1125">
            <v>2999</v>
          </cell>
        </row>
        <row r="1126">
          <cell r="B1126" t="str">
            <v>C11 LAND - GTE LABORATORIES</v>
          </cell>
          <cell r="C1126" t="str">
            <v>N111</v>
          </cell>
        </row>
        <row r="1127">
          <cell r="B1127" t="str">
            <v>C11 LAND - GTE OPERATIONS SUPPORT</v>
          </cell>
          <cell r="C1127" t="str">
            <v>N111</v>
          </cell>
        </row>
        <row r="1128">
          <cell r="B1128" t="str">
            <v>C11 LANDZB - GTE OPERATIONS SUPPORT</v>
          </cell>
          <cell r="C1128" t="str">
            <v>N111</v>
          </cell>
        </row>
        <row r="1129">
          <cell r="B1129" t="str">
            <v>C11 LAND - GTE PRODUCTS CONN</v>
          </cell>
          <cell r="C1129" t="str">
            <v>N111</v>
          </cell>
        </row>
        <row r="1130">
          <cell r="B1130" t="str">
            <v>C11 LAND - GOVERNMENT SYSTEMS</v>
          </cell>
          <cell r="C1130" t="str">
            <v>N111</v>
          </cell>
        </row>
        <row r="1131">
          <cell r="B1131" t="str">
            <v>C911 LAND</v>
          </cell>
          <cell r="C1131" t="str">
            <v>N111</v>
          </cell>
        </row>
        <row r="1132">
          <cell r="B1132" t="str">
            <v>C58D MTR DRIVN EQ 57 - GTE LABORATORIES</v>
          </cell>
          <cell r="C1132" t="str">
            <v>N114</v>
          </cell>
        </row>
        <row r="1133">
          <cell r="B1133" t="str">
            <v>C11 LAND - GTE SUPPLY</v>
          </cell>
          <cell r="C1133">
            <v>2111</v>
          </cell>
        </row>
        <row r="1134">
          <cell r="B1134" t="str">
            <v>C11 LANDZH - GTE OPERATIONS SUPPORT</v>
          </cell>
          <cell r="C1134">
            <v>2111</v>
          </cell>
        </row>
        <row r="1135">
          <cell r="B1135" t="str">
            <v>C11 LAND - GTE TELECOM</v>
          </cell>
          <cell r="C1135">
            <v>2111</v>
          </cell>
        </row>
        <row r="1136">
          <cell r="B1136" t="str">
            <v>C11 LAND</v>
          </cell>
          <cell r="C1136">
            <v>2111</v>
          </cell>
        </row>
        <row r="1137">
          <cell r="B1137" t="str">
            <v>LAND</v>
          </cell>
          <cell r="C1137">
            <v>2111</v>
          </cell>
        </row>
        <row r="1138">
          <cell r="B1138" t="str">
            <v>LAND - LIKE-KIND EXCH</v>
          </cell>
          <cell r="C1138">
            <v>2111</v>
          </cell>
        </row>
        <row r="1139">
          <cell r="B1139" t="str">
            <v>C907 NON-REG SOFTWARE</v>
          </cell>
          <cell r="C1139" t="str">
            <v>N690</v>
          </cell>
        </row>
        <row r="1140">
          <cell r="B1140" t="str">
            <v>C906A NR INTANGIBLES</v>
          </cell>
          <cell r="C1140" t="str">
            <v>N690</v>
          </cell>
        </row>
        <row r="1141">
          <cell r="B1141" t="str">
            <v>C94L NR CAP LEASE - AIRFONE</v>
          </cell>
          <cell r="C1141" t="str">
            <v>N681</v>
          </cell>
        </row>
        <row r="1142">
          <cell r="B1142" t="str">
            <v>C68A ARTWORK</v>
          </cell>
          <cell r="C1142">
            <v>21222</v>
          </cell>
        </row>
        <row r="1143">
          <cell r="B1143" t="str">
            <v>C690 DATA HANDL EQ</v>
          </cell>
          <cell r="C1143">
            <v>21232</v>
          </cell>
        </row>
        <row r="1144">
          <cell r="B1144" t="str">
            <v>C691 DATA HANDL EQ MISC</v>
          </cell>
          <cell r="C1144">
            <v>21232</v>
          </cell>
        </row>
        <row r="1145">
          <cell r="B1145" t="str">
            <v>C693 COE CO OFFICIAL</v>
          </cell>
          <cell r="C1145">
            <v>21232</v>
          </cell>
        </row>
        <row r="1146">
          <cell r="B1146" t="str">
            <v>C695 OTHR COMM EQ PRE84</v>
          </cell>
          <cell r="C1146">
            <v>21232</v>
          </cell>
        </row>
        <row r="1147">
          <cell r="B1147" t="str">
            <v>C696 OTHR COMM EQ PST83</v>
          </cell>
          <cell r="C1147">
            <v>21232</v>
          </cell>
        </row>
        <row r="1148">
          <cell r="B1148" t="str">
            <v>C698 OTHR COMM EQ PRE84</v>
          </cell>
          <cell r="C1148">
            <v>21232</v>
          </cell>
        </row>
        <row r="1149">
          <cell r="B1149" t="str">
            <v>C699 OTHR COMM EQ PST83</v>
          </cell>
          <cell r="C1149">
            <v>21232</v>
          </cell>
        </row>
        <row r="1150">
          <cell r="B1150" t="str">
            <v>C69A OFF EQ CO COMM EQ</v>
          </cell>
          <cell r="C1150">
            <v>21232</v>
          </cell>
        </row>
        <row r="1151">
          <cell r="B1151" t="str">
            <v>C69B OTHR COMM EQ AMORT</v>
          </cell>
          <cell r="C1151">
            <v>21232</v>
          </cell>
        </row>
        <row r="1152">
          <cell r="B1152" t="str">
            <v>C69C OTHR COMM EQ AMORT</v>
          </cell>
          <cell r="C1152">
            <v>21232</v>
          </cell>
        </row>
        <row r="1153">
          <cell r="B1153" t="str">
            <v>C69D CO COMM EQ L PBX</v>
          </cell>
          <cell r="C1153">
            <v>21232</v>
          </cell>
        </row>
        <row r="1154">
          <cell r="B1154" t="str">
            <v>C926 NR CO COMM PBX-5YR</v>
          </cell>
          <cell r="C1154">
            <v>21232</v>
          </cell>
        </row>
        <row r="1155">
          <cell r="B1155" t="str">
            <v>C926 NR CO COMM PBX-7YR</v>
          </cell>
          <cell r="C1155">
            <v>21232</v>
          </cell>
        </row>
        <row r="1156">
          <cell r="B1156" t="str">
            <v>C690 DATA HANDLE EQ - XX - FROM GTEDS 2124</v>
          </cell>
          <cell r="C1156">
            <v>21232</v>
          </cell>
        </row>
        <row r="1157">
          <cell r="B1157" t="str">
            <v>OFFICIAL COMM EQ - RTU</v>
          </cell>
          <cell r="C1157">
            <v>21232</v>
          </cell>
        </row>
        <row r="1158">
          <cell r="B1158" t="str">
            <v>OFFICIAL COMM EQ</v>
          </cell>
          <cell r="C1158">
            <v>21232</v>
          </cell>
        </row>
        <row r="1159">
          <cell r="B1159" t="str">
            <v>OFFICIAL COMM EQ - 4812A</v>
          </cell>
          <cell r="C1159">
            <v>21232</v>
          </cell>
        </row>
        <row r="1160">
          <cell r="B1160" t="str">
            <v>OFFICIAL COMM EQUIP - 4814</v>
          </cell>
          <cell r="C1160">
            <v>21232</v>
          </cell>
        </row>
        <row r="1161">
          <cell r="B1161" t="str">
            <v>OFFICIAL SUPPPORT EQUIP - SVI</v>
          </cell>
          <cell r="C1161">
            <v>21232</v>
          </cell>
        </row>
        <row r="1162">
          <cell r="B1162" t="str">
            <v>C690 NR DATA HANDLING EQ</v>
          </cell>
          <cell r="C1162">
            <v>21232</v>
          </cell>
        </row>
        <row r="1163">
          <cell r="B1163" t="str">
            <v>C690 DATA HANDLE EQ - X - FROM 2690</v>
          </cell>
          <cell r="C1163">
            <v>21232</v>
          </cell>
        </row>
        <row r="1164">
          <cell r="B1164" t="str">
            <v>C95F NR DIG SW EQ</v>
          </cell>
          <cell r="C1164">
            <v>221280</v>
          </cell>
        </row>
        <row r="1165">
          <cell r="B1165" t="str">
            <v>NR DIGITAL - RTU</v>
          </cell>
          <cell r="C1165">
            <v>221280</v>
          </cell>
        </row>
        <row r="1166">
          <cell r="B1166" t="str">
            <v>NR COE DIGITAL- 0012</v>
          </cell>
          <cell r="C1166">
            <v>221280</v>
          </cell>
        </row>
        <row r="1167">
          <cell r="B1167" t="str">
            <v>NR COE DIGITIAL - 4812</v>
          </cell>
          <cell r="C1167">
            <v>221280</v>
          </cell>
        </row>
        <row r="1168">
          <cell r="B1168" t="str">
            <v>NR COE DIGITAL - 4813</v>
          </cell>
          <cell r="C1168">
            <v>221280</v>
          </cell>
        </row>
        <row r="1169">
          <cell r="B1169" t="str">
            <v>DIGITAL DATA CIRCUIT - NON SONET -RTU</v>
          </cell>
          <cell r="C1169">
            <v>223210</v>
          </cell>
        </row>
        <row r="1170">
          <cell r="B1170" t="str">
            <v>DIGITAL CIRCUIT EQUIP - RTU</v>
          </cell>
          <cell r="C1170">
            <v>223210</v>
          </cell>
        </row>
        <row r="1171">
          <cell r="B1171" t="str">
            <v>DIGITAL CIRCUIT EQUIP - 4812A</v>
          </cell>
          <cell r="C1171">
            <v>223210</v>
          </cell>
        </row>
        <row r="1172">
          <cell r="B1172" t="str">
            <v>DIGITAL CIRCUIT EQUIP - 4814</v>
          </cell>
          <cell r="C1172">
            <v>223210</v>
          </cell>
        </row>
        <row r="1173">
          <cell r="B1173" t="str">
            <v>DIGITAL CIRCUIT EQUIP - 0013</v>
          </cell>
          <cell r="C1173">
            <v>223210</v>
          </cell>
        </row>
        <row r="1174">
          <cell r="B1174" t="str">
            <v>DIGITAL CIRCUIT - NON SONET - ROW</v>
          </cell>
          <cell r="C1174">
            <v>223210</v>
          </cell>
        </row>
        <row r="1175">
          <cell r="B1175" t="str">
            <v>DIGITAL CIRCUIT - NON SONET - RTU</v>
          </cell>
          <cell r="C1175">
            <v>223210</v>
          </cell>
        </row>
        <row r="1176">
          <cell r="B1176" t="str">
            <v>DIGITAL CIRCUIT - NON SONET - 0012</v>
          </cell>
          <cell r="C1176">
            <v>223210</v>
          </cell>
        </row>
        <row r="1177">
          <cell r="B1177" t="str">
            <v>DIGITAL CIRCUIT - NON SONET - 4812</v>
          </cell>
          <cell r="C1177">
            <v>223210</v>
          </cell>
        </row>
        <row r="1178">
          <cell r="B1178" t="str">
            <v>DIGITAL CIRCUIT - NON SONET</v>
          </cell>
          <cell r="C1178">
            <v>223210</v>
          </cell>
        </row>
        <row r="1179">
          <cell r="B1179" t="str">
            <v>DIGITAL CIRCUIT - NON SONET - 4813</v>
          </cell>
          <cell r="C1179">
            <v>223210</v>
          </cell>
        </row>
        <row r="1180">
          <cell r="B1180" t="str">
            <v>DIGITAL CIRCUIT - NON SONET - 4813A</v>
          </cell>
          <cell r="C1180">
            <v>223210</v>
          </cell>
        </row>
        <row r="1181">
          <cell r="B1181" t="str">
            <v>DIGITAL CIRCUIT EQUIP - X - FROM 2220</v>
          </cell>
          <cell r="C1181">
            <v>223210</v>
          </cell>
        </row>
        <row r="1182">
          <cell r="B1182" t="str">
            <v>DIGITAL CIRCUIT EQUIP - X - FROM 223210 -CLS SL 20</v>
          </cell>
          <cell r="C1182">
            <v>223210</v>
          </cell>
        </row>
        <row r="1183">
          <cell r="B1183" t="str">
            <v>DIGITAL CIRCUIT EQUIP - X - FROM 223210</v>
          </cell>
          <cell r="C1183">
            <v>223210</v>
          </cell>
        </row>
        <row r="1184">
          <cell r="B1184" t="str">
            <v>DIGITAL CIRCUIT - NON SONET - X - FROM 223210</v>
          </cell>
          <cell r="C1184">
            <v>223210</v>
          </cell>
        </row>
        <row r="1185">
          <cell r="B1185" t="str">
            <v>DIGITAL ELECT SW - X - FROM 22321</v>
          </cell>
          <cell r="C1185">
            <v>223210</v>
          </cell>
        </row>
        <row r="1186">
          <cell r="B1186" t="str">
            <v>C205 SW 3YRB</v>
          </cell>
          <cell r="C1186">
            <v>22322</v>
          </cell>
        </row>
        <row r="1187">
          <cell r="B1187" t="str">
            <v>C254 COE CIR EQ DIG</v>
          </cell>
          <cell r="C1187">
            <v>22322</v>
          </cell>
        </row>
        <row r="1188">
          <cell r="B1188" t="str">
            <v>C255 COE DIG TEST SYS</v>
          </cell>
          <cell r="C1188">
            <v>22322</v>
          </cell>
        </row>
        <row r="1189">
          <cell r="B1189" t="str">
            <v>C258 LTWAVE CIR EQ</v>
          </cell>
          <cell r="C1189">
            <v>22322</v>
          </cell>
        </row>
        <row r="1190">
          <cell r="B1190" t="str">
            <v>C259 CIRCUIT EQUIP V</v>
          </cell>
          <cell r="C1190">
            <v>22322</v>
          </cell>
        </row>
        <row r="1191">
          <cell r="B1191" t="str">
            <v>C295 COE CIR EQ HTECH</v>
          </cell>
          <cell r="C1191">
            <v>22322</v>
          </cell>
        </row>
        <row r="1192">
          <cell r="B1192" t="str">
            <v>C29B COE LTWAVE CIR EQ</v>
          </cell>
          <cell r="C1192">
            <v>22322</v>
          </cell>
        </row>
        <row r="1193">
          <cell r="B1193" t="str">
            <v>C29H DIG CIR EQ</v>
          </cell>
          <cell r="C1193">
            <v>22322</v>
          </cell>
        </row>
        <row r="1194">
          <cell r="B1194" t="str">
            <v>C29N DIG CIR TEST</v>
          </cell>
          <cell r="C1194">
            <v>22322</v>
          </cell>
        </row>
        <row r="1195">
          <cell r="B1195" t="str">
            <v>C29T CIR EQ OTHR HTECH</v>
          </cell>
          <cell r="C1195">
            <v>22322</v>
          </cell>
        </row>
        <row r="1196">
          <cell r="B1196" t="str">
            <v>C29U CIR EQ LW HTECH</v>
          </cell>
          <cell r="C1196">
            <v>22322</v>
          </cell>
        </row>
        <row r="1197">
          <cell r="B1197" t="str">
            <v>C29V TPCA CIR EQ DIG LJH</v>
          </cell>
          <cell r="C1197">
            <v>22322</v>
          </cell>
        </row>
        <row r="1198">
          <cell r="B1198" t="str">
            <v>C29W TPCA CIR EQ DIG LDH</v>
          </cell>
          <cell r="C1198">
            <v>22322</v>
          </cell>
        </row>
        <row r="1199">
          <cell r="B1199" t="str">
            <v>C29X DIG EL COMMON</v>
          </cell>
          <cell r="C1199">
            <v>22322</v>
          </cell>
        </row>
        <row r="1200">
          <cell r="B1200" t="str">
            <v>C82A SAT GRD SEG 4836 - CONTEL FED SYSTEMS</v>
          </cell>
          <cell r="C1200">
            <v>22322</v>
          </cell>
        </row>
        <row r="1201">
          <cell r="B1201" t="str">
            <v>C82A SAT GRD SEG 4836ZS - CONTEL FED SYSTEMS</v>
          </cell>
          <cell r="C1201">
            <v>22322</v>
          </cell>
        </row>
        <row r="1202">
          <cell r="B1202" t="str">
            <v>B75B COE BOOK - GTE TELECOM</v>
          </cell>
          <cell r="C1202">
            <v>22322</v>
          </cell>
        </row>
        <row r="1203">
          <cell r="B1203" t="str">
            <v>B80 TEST EQ BOOK - GTE TELECOM</v>
          </cell>
          <cell r="C1203">
            <v>22322</v>
          </cell>
        </row>
        <row r="1204">
          <cell r="B1204" t="str">
            <v>B86 SAT GRND SEG BOOK - GTE TELECOM</v>
          </cell>
          <cell r="C1204">
            <v>22322</v>
          </cell>
        </row>
        <row r="1205">
          <cell r="B1205" t="str">
            <v>B92A VSAT BASIC BOOK - GTE TELECOM</v>
          </cell>
          <cell r="C1205">
            <v>22322</v>
          </cell>
        </row>
        <row r="1206">
          <cell r="B1206" t="str">
            <v>C75AA COEZV - GTE TELECOM</v>
          </cell>
          <cell r="C1206">
            <v>22322</v>
          </cell>
        </row>
        <row r="1207">
          <cell r="B1207" t="str">
            <v>C75A COE - GTE TELECOM</v>
          </cell>
          <cell r="C1207">
            <v>22322</v>
          </cell>
        </row>
        <row r="1208">
          <cell r="B1208" t="str">
            <v>C75 COE - GTE TELECOM</v>
          </cell>
          <cell r="C1208">
            <v>22322</v>
          </cell>
        </row>
        <row r="1209">
          <cell r="B1209" t="str">
            <v>C80B TEST EQ - GTE TELECOM</v>
          </cell>
          <cell r="C1209">
            <v>22322</v>
          </cell>
        </row>
        <row r="1210">
          <cell r="B1210" t="str">
            <v>C86BB SAT GRND SEG 4836 - GTE TELECOM</v>
          </cell>
          <cell r="C1210">
            <v>22322</v>
          </cell>
        </row>
        <row r="1211">
          <cell r="B1211" t="str">
            <v>C86B SAT GRND SEG 4836 - GTE TELECOM</v>
          </cell>
          <cell r="C1211">
            <v>22322</v>
          </cell>
        </row>
        <row r="1212">
          <cell r="B1212" t="str">
            <v>C86B SAT GRND SEG 4836Z5 - GTE TELECOM</v>
          </cell>
          <cell r="C1212">
            <v>22322</v>
          </cell>
        </row>
        <row r="1213">
          <cell r="B1213" t="str">
            <v>C86B SAT GRND SEG 4836ZV - GTE TELECOM</v>
          </cell>
          <cell r="C1213">
            <v>22322</v>
          </cell>
        </row>
        <row r="1214">
          <cell r="B1214" t="str">
            <v>C86CC SAT GRND SEG 4831 - GTE TELECOM</v>
          </cell>
          <cell r="C1214">
            <v>22322</v>
          </cell>
        </row>
        <row r="1215">
          <cell r="B1215" t="str">
            <v>C86C SAT GRND SEG 4831 - GTE TELECOM</v>
          </cell>
          <cell r="C1215">
            <v>22322</v>
          </cell>
        </row>
        <row r="1216">
          <cell r="B1216" t="str">
            <v>C86DD SAT GRND SEG 4832 - GTE TELECOM</v>
          </cell>
          <cell r="C1216">
            <v>22322</v>
          </cell>
        </row>
        <row r="1217">
          <cell r="B1217" t="str">
            <v>C86D SAT GRND SEG 4832 - GTE TELECOM</v>
          </cell>
          <cell r="C1217">
            <v>22322</v>
          </cell>
        </row>
        <row r="1218">
          <cell r="B1218" t="str">
            <v>C86EE SAT GRND SEG 4835 - GTE TELECOM</v>
          </cell>
          <cell r="C1218">
            <v>22322</v>
          </cell>
        </row>
        <row r="1219">
          <cell r="B1219" t="str">
            <v>C86E SAT GRND SEG 4835 - GTE TELECOM</v>
          </cell>
          <cell r="C1219">
            <v>22322</v>
          </cell>
        </row>
        <row r="1220">
          <cell r="B1220" t="str">
            <v>C86G SAT GRND SEG 4838 - GTE TELECOM</v>
          </cell>
          <cell r="C1220">
            <v>22322</v>
          </cell>
        </row>
        <row r="1221">
          <cell r="B1221" t="str">
            <v>C86HH SAT GRND SEG 4839 - GTE TELECOM</v>
          </cell>
          <cell r="C1221">
            <v>22322</v>
          </cell>
        </row>
        <row r="1222">
          <cell r="B1222" t="str">
            <v>C86H SAT GRND SEG 4839 - GTE TELECOM</v>
          </cell>
          <cell r="C1222">
            <v>22322</v>
          </cell>
        </row>
        <row r="1223">
          <cell r="B1223" t="str">
            <v>C92 VSAT BASIC - GTE TELECOM</v>
          </cell>
          <cell r="C1223">
            <v>22322</v>
          </cell>
        </row>
        <row r="1224">
          <cell r="B1224" t="str">
            <v>B80 TEST EQ BOOK - GTE TELECOM INTL</v>
          </cell>
          <cell r="C1224">
            <v>22322</v>
          </cell>
        </row>
        <row r="1225">
          <cell r="B1225" t="str">
            <v>B86 SAT GRND SEG BOOK - GTE TELECOM INTL</v>
          </cell>
          <cell r="C1225">
            <v>22322</v>
          </cell>
        </row>
        <row r="1226">
          <cell r="B1226" t="str">
            <v>C80B TEST EQ - GTE TELECOM INTL</v>
          </cell>
          <cell r="C1226">
            <v>22322</v>
          </cell>
        </row>
        <row r="1227">
          <cell r="B1227" t="str">
            <v>C86B SAT GRND SEG 4836 - GTE TELECOM INTL</v>
          </cell>
          <cell r="C1227">
            <v>22322</v>
          </cell>
        </row>
        <row r="1228">
          <cell r="B1228" t="str">
            <v>C92 VSAT BASIC - GTE TELECOM INTL</v>
          </cell>
          <cell r="C1228">
            <v>22322</v>
          </cell>
        </row>
        <row r="1229">
          <cell r="B1229" t="str">
            <v>B86 SAT GRND SEG BOOK - INDEPENDENT COMM INC</v>
          </cell>
          <cell r="C1229">
            <v>22322</v>
          </cell>
        </row>
        <row r="1230">
          <cell r="B1230" t="str">
            <v>C82AA SAT GRD SEG 4836 - INDEPENDENT COMM INC</v>
          </cell>
          <cell r="C1230">
            <v>22322</v>
          </cell>
        </row>
        <row r="1231">
          <cell r="B1231" t="str">
            <v>C82A SAT GRD SEG 4836 - INDEPENDENT COMM INC</v>
          </cell>
          <cell r="C1231">
            <v>22322</v>
          </cell>
        </row>
        <row r="1232">
          <cell r="B1232" t="str">
            <v>C82B SAT GRD SYS LAND - INDEPENDENT COMM INC</v>
          </cell>
          <cell r="C1232">
            <v>22322</v>
          </cell>
        </row>
        <row r="1233">
          <cell r="B1233" t="str">
            <v>C82 SAT GRD SEG 4836 - INDEPENDENT COMM INC</v>
          </cell>
          <cell r="C1233">
            <v>22322</v>
          </cell>
        </row>
        <row r="1234">
          <cell r="B1234" t="str">
            <v>C86A COE - INDEPENDENT COMM INC</v>
          </cell>
          <cell r="C1234">
            <v>22322</v>
          </cell>
        </row>
        <row r="1235">
          <cell r="B1235" t="str">
            <v>B82 SAT GRD SEG BOOK - GOVERNMENT SYSTEMS</v>
          </cell>
          <cell r="C1235">
            <v>22322</v>
          </cell>
        </row>
        <row r="1236">
          <cell r="B1236" t="str">
            <v>B82 SAT GRD SEG BOOKZ5 - GOVERNMENT SYSTEMS</v>
          </cell>
          <cell r="C1236">
            <v>22322</v>
          </cell>
        </row>
        <row r="1237">
          <cell r="B1237" t="str">
            <v>B82 SAT GRD SEG BOOKZC - GOVERNMENT SYSTEMS</v>
          </cell>
          <cell r="C1237">
            <v>22322</v>
          </cell>
        </row>
        <row r="1238">
          <cell r="B1238" t="str">
            <v>B82 SAT GRD SEG BOOKZV - GOVERNMENT SYSTEMS</v>
          </cell>
          <cell r="C1238">
            <v>22322</v>
          </cell>
        </row>
        <row r="1239">
          <cell r="B1239" t="str">
            <v>B86 SAT GRND SEG BOOK - GOVERNMENT SYSTEMS</v>
          </cell>
          <cell r="C1239">
            <v>22322</v>
          </cell>
        </row>
        <row r="1240">
          <cell r="B1240" t="str">
            <v>C81 ANTENNA SYS - GOVERNMENT SYSTEMS</v>
          </cell>
          <cell r="C1240">
            <v>22322</v>
          </cell>
        </row>
        <row r="1241">
          <cell r="B1241" t="str">
            <v>C82AA SAT GRD SEG 4836 - GOVERNMENT SYSTEMS</v>
          </cell>
          <cell r="C1241">
            <v>22322</v>
          </cell>
        </row>
        <row r="1242">
          <cell r="B1242" t="str">
            <v>C82A SAT GRD SEG 4836 - GOVERNMENT SYSTEMS</v>
          </cell>
          <cell r="C1242">
            <v>22322</v>
          </cell>
        </row>
        <row r="1243">
          <cell r="B1243" t="str">
            <v>C82A SAT GRD SEG 4836XB - GOVERNMENT SYSTEMS</v>
          </cell>
          <cell r="C1243">
            <v>22322</v>
          </cell>
        </row>
        <row r="1244">
          <cell r="B1244" t="str">
            <v>C82A SAT GRD SEG 4836XG - GOVERNMENT SYSTEMS</v>
          </cell>
          <cell r="C1244">
            <v>22322</v>
          </cell>
        </row>
        <row r="1245">
          <cell r="B1245" t="str">
            <v>C82A SAT GRD SEG 4836Z5 - GOVERNMENT SYSTEMS</v>
          </cell>
          <cell r="C1245">
            <v>22322</v>
          </cell>
        </row>
        <row r="1246">
          <cell r="B1246" t="str">
            <v>C82A SAT GRD SEG 4836ZP - GOVERNMENT SYSTEMS</v>
          </cell>
          <cell r="C1246">
            <v>22322</v>
          </cell>
        </row>
        <row r="1247">
          <cell r="B1247" t="str">
            <v>C82 SAT GRD SEG 4836 - GOVERNMENT SYSTEMS</v>
          </cell>
          <cell r="C1247">
            <v>22322</v>
          </cell>
        </row>
        <row r="1248">
          <cell r="B1248" t="str">
            <v>C82 SAT GRD SEG 4836XG - GOVERNMENT SYSTEMS</v>
          </cell>
          <cell r="C1248">
            <v>22322</v>
          </cell>
        </row>
        <row r="1249">
          <cell r="B1249" t="str">
            <v>C86B SAT GRND SEG 4836 - GOVERNMENT SYSTEMS</v>
          </cell>
          <cell r="C1249">
            <v>22322</v>
          </cell>
        </row>
        <row r="1250">
          <cell r="B1250" t="str">
            <v>C86B SAT GRND SEG 4836Z5 - GOVERNMENT SYSTEMS</v>
          </cell>
          <cell r="C1250">
            <v>22322</v>
          </cell>
        </row>
        <row r="1251">
          <cell r="B1251" t="str">
            <v>C86B SAT GRND SEG 4836ZV - GOVERNMENT SYSTEMS</v>
          </cell>
          <cell r="C1251">
            <v>22322</v>
          </cell>
        </row>
        <row r="1252">
          <cell r="B1252" t="str">
            <v>C82 SAT GRD SEG 4836</v>
          </cell>
          <cell r="C1252">
            <v>22322</v>
          </cell>
        </row>
        <row r="1253">
          <cell r="B1253" t="str">
            <v>C86B SAT GRND SEG 4836Z5</v>
          </cell>
          <cell r="C1253">
            <v>22322</v>
          </cell>
        </row>
        <row r="1254">
          <cell r="B1254" t="str">
            <v>C82A SAT GRD SEG 4836OT</v>
          </cell>
          <cell r="C1254">
            <v>22322</v>
          </cell>
        </row>
        <row r="1255">
          <cell r="B1255" t="str">
            <v>B30B SPARE EQUIPMENT</v>
          </cell>
          <cell r="C1255">
            <v>22322</v>
          </cell>
        </row>
        <row r="1256">
          <cell r="B1256" t="str">
            <v>C295 COE CIR EQ HTECH - X</v>
          </cell>
          <cell r="C1256">
            <v>22322</v>
          </cell>
        </row>
        <row r="1257">
          <cell r="B1257" t="str">
            <v>C97M NR BUR CABLE</v>
          </cell>
          <cell r="C1257">
            <v>22322</v>
          </cell>
        </row>
        <row r="1258">
          <cell r="B1258" t="str">
            <v>C97O NR BUR CABLE</v>
          </cell>
          <cell r="C1258">
            <v>22322</v>
          </cell>
        </row>
        <row r="1259">
          <cell r="B1259" t="str">
            <v>C958 NR COE CIR EQ (INDIAN)</v>
          </cell>
          <cell r="C1259">
            <v>22322</v>
          </cell>
        </row>
        <row r="1260">
          <cell r="B1260" t="str">
            <v>C295 COE CIR EQ HTECH (INDIAN)</v>
          </cell>
          <cell r="C1260">
            <v>22322</v>
          </cell>
        </row>
        <row r="1261">
          <cell r="B1261" t="str">
            <v>C81 ANTENNA SYS</v>
          </cell>
          <cell r="C1261">
            <v>22322</v>
          </cell>
        </row>
        <row r="1262">
          <cell r="B1262" t="str">
            <v>C923 NR COE CIR EQ</v>
          </cell>
          <cell r="C1262">
            <v>22322</v>
          </cell>
        </row>
        <row r="1263">
          <cell r="B1263" t="str">
            <v>C925 NR FIBER OPTICS</v>
          </cell>
          <cell r="C1263">
            <v>22322</v>
          </cell>
        </row>
        <row r="1264">
          <cell r="B1264" t="str">
            <v>C295 COE CIR EQ - SOFTWARE - X</v>
          </cell>
          <cell r="C1264">
            <v>22322</v>
          </cell>
        </row>
        <row r="1265">
          <cell r="B1265" t="str">
            <v>C250 COE CIR EQ - XX - FROM 2121</v>
          </cell>
          <cell r="C1265">
            <v>22322</v>
          </cell>
        </row>
        <row r="1266">
          <cell r="B1266" t="str">
            <v>C295 COE CIR EQ HTEC - ADR 16 - X</v>
          </cell>
          <cell r="C1266">
            <v>22322</v>
          </cell>
        </row>
        <row r="1267">
          <cell r="B1267" t="str">
            <v>DIGITAL CIRCUIT SUB-PAIR GAIN - ROW</v>
          </cell>
          <cell r="C1267">
            <v>22322</v>
          </cell>
        </row>
        <row r="1268">
          <cell r="B1268" t="str">
            <v>DIGITAL CIRCUIT SUB-PAIR GAIN - RTU</v>
          </cell>
          <cell r="C1268">
            <v>22322</v>
          </cell>
        </row>
        <row r="1269">
          <cell r="B1269" t="str">
            <v>DIGITAL CIRCUIT SUB-PAIR GAIN - 0012</v>
          </cell>
          <cell r="C1269">
            <v>22322</v>
          </cell>
        </row>
        <row r="1270">
          <cell r="B1270" t="str">
            <v>DIGITAL CIRCUIT SUB-PAIR GAIN - 4812</v>
          </cell>
          <cell r="C1270">
            <v>22322</v>
          </cell>
        </row>
        <row r="1271">
          <cell r="B1271" t="str">
            <v>DIGITAL CIRCUIT SUB-PAIR GAIN - 4813</v>
          </cell>
          <cell r="C1271">
            <v>22322</v>
          </cell>
        </row>
        <row r="1272">
          <cell r="B1272" t="str">
            <v>DIGITAL CIRCUIT SUB-PAIR GAIN - 4813A</v>
          </cell>
          <cell r="C1272">
            <v>22322</v>
          </cell>
        </row>
        <row r="1273">
          <cell r="B1273" t="str">
            <v>COE - SONET CIRCUIT EQUIPMENT - RTU</v>
          </cell>
          <cell r="C1273">
            <v>22322</v>
          </cell>
        </row>
        <row r="1274">
          <cell r="B1274" t="str">
            <v>COE - SONET CIRCUIT EQUIPMENT - ROW</v>
          </cell>
          <cell r="C1274">
            <v>22322</v>
          </cell>
        </row>
        <row r="1275">
          <cell r="B1275" t="str">
            <v>COE - SONET CIRCUIT EQUIPMENT - 0012</v>
          </cell>
          <cell r="C1275">
            <v>22322</v>
          </cell>
        </row>
        <row r="1276">
          <cell r="B1276" t="str">
            <v>COE - SONET CIRCUIT EQUIPMENT - 4812</v>
          </cell>
          <cell r="C1276">
            <v>22322</v>
          </cell>
        </row>
        <row r="1277">
          <cell r="B1277" t="str">
            <v>COE - SONET CIRCUIT EQUIPMENT - 4813</v>
          </cell>
          <cell r="C1277">
            <v>22322</v>
          </cell>
        </row>
        <row r="1278">
          <cell r="B1278" t="str">
            <v>COE - SONET CIRCUIT EQUIPMENT - 4813A</v>
          </cell>
          <cell r="C1278">
            <v>22322</v>
          </cell>
        </row>
        <row r="1279">
          <cell r="B1279" t="str">
            <v>ANALOG CIRCUIT EQUIPMENT - 0000 - RTU</v>
          </cell>
          <cell r="C1279">
            <v>22322</v>
          </cell>
        </row>
        <row r="1280">
          <cell r="B1280" t="str">
            <v>C295 COE CIR EQ HTECH - X - 7</v>
          </cell>
          <cell r="C1280">
            <v>22322</v>
          </cell>
        </row>
        <row r="1281">
          <cell r="B1281" t="str">
            <v>C295 COE CIR EQ HTECH - X - 15YR</v>
          </cell>
          <cell r="C1281">
            <v>22322</v>
          </cell>
        </row>
        <row r="1282">
          <cell r="B1282" t="str">
            <v>C295 COE CIR EQ HTECH - X- FROM 223210 -1987</v>
          </cell>
          <cell r="C1282">
            <v>22322</v>
          </cell>
        </row>
        <row r="1283">
          <cell r="B1283" t="str">
            <v>C295 COE CIR EQ HTECH - X - 5YR</v>
          </cell>
          <cell r="C1283">
            <v>22322</v>
          </cell>
        </row>
        <row r="1284">
          <cell r="B1284" t="str">
            <v>C295 COE CIR EQ HTECH - X - FROM 2690 - SL3</v>
          </cell>
          <cell r="C1284">
            <v>22322</v>
          </cell>
        </row>
        <row r="1285">
          <cell r="B1285" t="str">
            <v>C295 COE CIR EQ DIG - X - FROM 22322 - 265</v>
          </cell>
          <cell r="C1285">
            <v>22322</v>
          </cell>
        </row>
        <row r="1286">
          <cell r="B1286" t="str">
            <v>C295 COE EQ DIG - X - FROM 22322 - 349</v>
          </cell>
          <cell r="C1286">
            <v>22322</v>
          </cell>
        </row>
        <row r="1287">
          <cell r="B1287" t="str">
            <v>C295 COE CIR EQ HTECH - X - FROM 22322</v>
          </cell>
          <cell r="C1287">
            <v>22322</v>
          </cell>
        </row>
        <row r="1288">
          <cell r="B1288" t="str">
            <v>ANALOG CIRCUIT EQUIPMENT - 0000</v>
          </cell>
          <cell r="C1288">
            <v>22323</v>
          </cell>
        </row>
        <row r="1289">
          <cell r="B1289" t="str">
            <v>ANALOG CIRCUIT EQUIPMENT - 4812</v>
          </cell>
          <cell r="C1289">
            <v>22323</v>
          </cell>
        </row>
        <row r="1290">
          <cell r="B1290" t="str">
            <v>ANALOG CIRCUIT EQUIPMENT - 4812A</v>
          </cell>
          <cell r="C1290">
            <v>22323</v>
          </cell>
        </row>
        <row r="1291">
          <cell r="B1291" t="str">
            <v>ANALOG CIRCUIT EQUIPMENT - 4813</v>
          </cell>
          <cell r="C1291">
            <v>22323</v>
          </cell>
        </row>
        <row r="1292">
          <cell r="B1292" t="str">
            <v>CIRCUIT EQUIP NR</v>
          </cell>
          <cell r="C1292">
            <v>22323</v>
          </cell>
        </row>
        <row r="1293">
          <cell r="B1293" t="str">
            <v>ANALOG COE CIRCUIT EQUIP</v>
          </cell>
          <cell r="C1293">
            <v>22323</v>
          </cell>
        </row>
        <row r="1294">
          <cell r="B1294" t="str">
            <v>ANALOG CIRCUIT EQUIP - ROW</v>
          </cell>
          <cell r="C1294">
            <v>22323</v>
          </cell>
        </row>
        <row r="1295">
          <cell r="B1295" t="str">
            <v>ANALOG CIRCUIT EQUIPMENT - 4813A</v>
          </cell>
          <cell r="C1295">
            <v>22323</v>
          </cell>
        </row>
        <row r="1296">
          <cell r="B1296" t="str">
            <v>ANALOG CIRCUIT EQUIP - 4814</v>
          </cell>
          <cell r="C1296">
            <v>22323</v>
          </cell>
        </row>
        <row r="1297">
          <cell r="B1297" t="str">
            <v>CIRCUIT EQUIP NR - RTU</v>
          </cell>
          <cell r="C1297">
            <v>22323</v>
          </cell>
        </row>
        <row r="1298">
          <cell r="B1298" t="str">
            <v>ANALOG CIRCUIT EQUIP - RTU</v>
          </cell>
          <cell r="C1298">
            <v>22323</v>
          </cell>
        </row>
        <row r="1299">
          <cell r="B1299" t="str">
            <v>FROM SIDE - NO DATA</v>
          </cell>
          <cell r="C1299">
            <v>236252</v>
          </cell>
        </row>
        <row r="1300">
          <cell r="B1300" t="str">
            <v>NR OTHER TERM EQUIP - ROW</v>
          </cell>
          <cell r="C1300">
            <v>236252</v>
          </cell>
        </row>
        <row r="1301">
          <cell r="B1301" t="str">
            <v>NR OTHER TERM EQUIP - RTU</v>
          </cell>
          <cell r="C1301">
            <v>236252</v>
          </cell>
        </row>
        <row r="1302">
          <cell r="B1302" t="str">
            <v>NR OTHER TERM EQUIP - 4812A</v>
          </cell>
          <cell r="C1302">
            <v>236252</v>
          </cell>
        </row>
        <row r="1303">
          <cell r="B1303" t="str">
            <v>NR OTHER TERM EQUIP</v>
          </cell>
          <cell r="C1303">
            <v>236252</v>
          </cell>
        </row>
        <row r="1304">
          <cell r="B1304" t="str">
            <v>OTH TERM EQ - VDT DIRECT</v>
          </cell>
          <cell r="C1304">
            <v>236252</v>
          </cell>
        </row>
        <row r="1305">
          <cell r="B1305" t="str">
            <v>C620 AERIAL CABLE (NON-METALLIC)</v>
          </cell>
          <cell r="C1305">
            <v>24212</v>
          </cell>
        </row>
        <row r="1306">
          <cell r="B1306" t="str">
            <v>AERIAL CAB - METAL - EXCH - 4814</v>
          </cell>
          <cell r="C1306">
            <v>24212</v>
          </cell>
        </row>
        <row r="1307">
          <cell r="B1307" t="str">
            <v>AERIAL CABLE EXCH - ROW</v>
          </cell>
          <cell r="C1307">
            <v>24212</v>
          </cell>
        </row>
        <row r="1308">
          <cell r="B1308" t="str">
            <v>AERIAL CABLE - NONMETALLIC - ROW</v>
          </cell>
          <cell r="C1308">
            <v>24212</v>
          </cell>
        </row>
        <row r="1309">
          <cell r="B1309" t="str">
            <v>C630 UG CABLE (NON-METALLIC)</v>
          </cell>
          <cell r="C1309">
            <v>24222</v>
          </cell>
        </row>
        <row r="1310">
          <cell r="B1310" t="str">
            <v>C97 UG CABLE (NON-METALLIC)</v>
          </cell>
          <cell r="C1310">
            <v>24222</v>
          </cell>
        </row>
        <row r="1311">
          <cell r="B1311" t="str">
            <v>C97 AERIAL CABLE (NON-METALLIC)</v>
          </cell>
          <cell r="C1311">
            <v>24222</v>
          </cell>
        </row>
        <row r="1312">
          <cell r="B1312" t="str">
            <v>C630 UG CABLE (NON-METALLIC) (INDIAN)</v>
          </cell>
          <cell r="C1312">
            <v>24222</v>
          </cell>
        </row>
        <row r="1313">
          <cell r="B1313" t="str">
            <v>C97 UG CABLE (NON-METALLIC) (INDIAN)</v>
          </cell>
          <cell r="C1313">
            <v>24222</v>
          </cell>
        </row>
        <row r="1314">
          <cell r="B1314" t="str">
            <v>C942 NR CABLE (NON-METALLIC)</v>
          </cell>
          <cell r="C1314">
            <v>24222</v>
          </cell>
        </row>
        <row r="1315">
          <cell r="B1315" t="str">
            <v>UNDERGROUND CALBLE - NONMETAL - ROW</v>
          </cell>
          <cell r="C1315">
            <v>24222</v>
          </cell>
        </row>
        <row r="1316">
          <cell r="B1316" t="str">
            <v>C630 UG CABLE (NON-METALLIC) - X - 5</v>
          </cell>
          <cell r="C1316">
            <v>24222</v>
          </cell>
        </row>
        <row r="1317">
          <cell r="B1317" t="str">
            <v>C640 BUR CABLE (NON-METALLIC)</v>
          </cell>
          <cell r="C1317">
            <v>24232</v>
          </cell>
        </row>
        <row r="1318">
          <cell r="B1318" t="str">
            <v>C640 BUR CABLE (NON-METALLIC) (INDIAN)</v>
          </cell>
          <cell r="C1318">
            <v>24232</v>
          </cell>
        </row>
        <row r="1319">
          <cell r="B1319" t="str">
            <v>BURIED CAB NONMET EXCH - ROW</v>
          </cell>
          <cell r="C1319">
            <v>24232</v>
          </cell>
        </row>
        <row r="1320">
          <cell r="B1320" t="str">
            <v>C640 BUR CABLE (NON METALLIC) - ROW</v>
          </cell>
          <cell r="C1320">
            <v>24232</v>
          </cell>
        </row>
        <row r="1321">
          <cell r="B1321" t="str">
            <v>C652 TPCA SUB MAR CABLE (NON-METALLIC)</v>
          </cell>
          <cell r="C1321">
            <v>24242</v>
          </cell>
        </row>
        <row r="1322">
          <cell r="B1322" t="str">
            <v>SUBMARINE CABLE - NON METALLIC - ROW</v>
          </cell>
          <cell r="C1322">
            <v>24242</v>
          </cell>
        </row>
        <row r="1323">
          <cell r="B1323" t="str">
            <v>C81L CAP LEASE MV</v>
          </cell>
          <cell r="C1323">
            <v>268111</v>
          </cell>
        </row>
        <row r="1324">
          <cell r="B1324" t="str">
            <v>CAPITAL LEASE - AUTOS</v>
          </cell>
          <cell r="C1324">
            <v>268111</v>
          </cell>
        </row>
        <row r="1325">
          <cell r="B1325" t="str">
            <v>CAPITAL LEASE - HEAVY TRUCKS</v>
          </cell>
          <cell r="C1325">
            <v>268111</v>
          </cell>
        </row>
        <row r="1326">
          <cell r="B1326" t="str">
            <v>CAPITAL LEASE - LIGHT TRUCKS</v>
          </cell>
          <cell r="C1326">
            <v>268111</v>
          </cell>
        </row>
        <row r="1327">
          <cell r="B1327" t="str">
            <v>C80L CAP LEASE AIRCRAFT</v>
          </cell>
          <cell r="C1327">
            <v>268112</v>
          </cell>
        </row>
        <row r="1328">
          <cell r="B1328" t="str">
            <v>C12L CAP LEASE BLDG</v>
          </cell>
          <cell r="C1328">
            <v>268116</v>
          </cell>
        </row>
        <row r="1329">
          <cell r="B1329" t="str">
            <v>C12L NR CAP LEASE - BUILDING</v>
          </cell>
          <cell r="C1329">
            <v>268116</v>
          </cell>
        </row>
        <row r="1330">
          <cell r="B1330" t="str">
            <v>C12L NR CAP LEASE - BLDG - X - 7</v>
          </cell>
          <cell r="C1330">
            <v>268116</v>
          </cell>
        </row>
        <row r="1331">
          <cell r="B1331" t="str">
            <v>C12L NR CAP LEASE - BLDG - X - 5</v>
          </cell>
          <cell r="C1331">
            <v>268116</v>
          </cell>
        </row>
        <row r="1332">
          <cell r="B1332" t="str">
            <v>C69L CAP LEASE DATA EQ</v>
          </cell>
          <cell r="C1332">
            <v>268119</v>
          </cell>
        </row>
        <row r="1333">
          <cell r="B1333" t="str">
            <v>C69L CAP LEASE DATA - FROM 2422 15 YR - X</v>
          </cell>
          <cell r="C1333">
            <v>268119</v>
          </cell>
        </row>
        <row r="1334">
          <cell r="B1334" t="str">
            <v>CAPITAL LEASE - COMPUTERS</v>
          </cell>
          <cell r="C1334">
            <v>268119</v>
          </cell>
        </row>
        <row r="1335">
          <cell r="B1335" t="str">
            <v>C94L CAP LEASE COMM EQ</v>
          </cell>
          <cell r="C1335">
            <v>268162</v>
          </cell>
        </row>
        <row r="1336">
          <cell r="B1336" t="str">
            <v>C94 CAP LEASE COMM EQ</v>
          </cell>
          <cell r="C1336">
            <v>268162</v>
          </cell>
        </row>
        <row r="1337">
          <cell r="B1337" t="str">
            <v>C94L NR CAP LEASE COMM EQ</v>
          </cell>
          <cell r="C1337">
            <v>268162</v>
          </cell>
        </row>
        <row r="1338">
          <cell r="B1338" t="str">
            <v>C97M INTRA BLDG CABLE NM</v>
          </cell>
          <cell r="C1338" t="str">
            <v>N4262</v>
          </cell>
        </row>
        <row r="1339">
          <cell r="B1339" t="str">
            <v>CIRCUIT EQUIP COLLATED</v>
          </cell>
          <cell r="C1339">
            <v>22324</v>
          </cell>
        </row>
        <row r="1340">
          <cell r="B1340" t="str">
            <v>CIRCUIT EQUIP COLLATED - 4812</v>
          </cell>
          <cell r="C1340">
            <v>22324</v>
          </cell>
        </row>
        <row r="1341">
          <cell r="B1341" t="str">
            <v>CIRCUIT EQUIP COLLATED - 4814</v>
          </cell>
          <cell r="C1341">
            <v>22324</v>
          </cell>
        </row>
        <row r="1342">
          <cell r="B1342" t="str">
            <v>CIRCUIT EQUIP VDT DIRECT</v>
          </cell>
          <cell r="C1342">
            <v>22325</v>
          </cell>
        </row>
        <row r="1343">
          <cell r="B1343" t="str">
            <v>SONET CIRCUIT EQUIP - ROW</v>
          </cell>
          <cell r="C1343">
            <v>236260</v>
          </cell>
        </row>
        <row r="1344">
          <cell r="B1344" t="str">
            <v>SONET CIRCUIT EQUIP CP - RTU</v>
          </cell>
          <cell r="C1344">
            <v>236260</v>
          </cell>
        </row>
        <row r="1345">
          <cell r="B1345" t="str">
            <v>SONET CIR EQUIP CUS PREM</v>
          </cell>
          <cell r="C1345">
            <v>236260</v>
          </cell>
        </row>
        <row r="1346">
          <cell r="B1346" t="str">
            <v>SONET CIRCUIT EQUIP - 4812A</v>
          </cell>
          <cell r="C1346">
            <v>236260</v>
          </cell>
        </row>
        <row r="1347">
          <cell r="B1347" t="str">
            <v>SONET CIRCUIT EQUIP - 4813</v>
          </cell>
          <cell r="C1347">
            <v>236260</v>
          </cell>
        </row>
        <row r="1348">
          <cell r="B1348" t="str">
            <v>SONET CIRCUIT EQUIP</v>
          </cell>
          <cell r="C1348">
            <v>236260</v>
          </cell>
        </row>
        <row r="1349">
          <cell r="B1349" t="str">
            <v>NETWK TERM WIRE TRANSFER</v>
          </cell>
          <cell r="C1349">
            <v>236260</v>
          </cell>
        </row>
        <row r="1350">
          <cell r="B1350" t="str">
            <v>NETWK TERM WIRE TRANSFER - 4813A</v>
          </cell>
          <cell r="C1350">
            <v>236260</v>
          </cell>
        </row>
        <row r="1351">
          <cell r="B1351" t="str">
            <v>SONET CIRCUIT EQUIP - 4812</v>
          </cell>
          <cell r="C1351">
            <v>236260</v>
          </cell>
        </row>
        <row r="1352">
          <cell r="B1352" t="str">
            <v>SONET CIRCUIT EQUIP - 0012</v>
          </cell>
          <cell r="C1352">
            <v>236260</v>
          </cell>
        </row>
        <row r="1353">
          <cell r="B1353" t="str">
            <v>SONET CIRCUIT EQUIP - X - FROM 2362</v>
          </cell>
          <cell r="C1353">
            <v>236260</v>
          </cell>
        </row>
        <row r="1354">
          <cell r="B1354" t="str">
            <v>SONET CIRCUIT EQUIP - X- FROM 236260</v>
          </cell>
          <cell r="C1354">
            <v>236260</v>
          </cell>
        </row>
        <row r="1355">
          <cell r="B1355" t="str">
            <v>SONET CIRCUIT EQUIP - X - FROM 236260 - &lt;1998</v>
          </cell>
          <cell r="C1355">
            <v>236260</v>
          </cell>
        </row>
        <row r="1356">
          <cell r="B1356" t="str">
            <v>SONET CIRCUIT EQUIP - X - FROM 236260 - &gt;1997</v>
          </cell>
          <cell r="C1356">
            <v>236260</v>
          </cell>
        </row>
        <row r="1357">
          <cell r="B1357" t="str">
            <v>INTRA BLDG CABLE - NONMETAL - ROW</v>
          </cell>
          <cell r="C1357">
            <v>24262</v>
          </cell>
        </row>
        <row r="1358">
          <cell r="B1358" t="str">
            <v>INTRA BLDG CABLE - NONMETALLIC</v>
          </cell>
          <cell r="C1358">
            <v>24262</v>
          </cell>
        </row>
        <row r="1359">
          <cell r="B1359" t="str">
            <v>INTRA BLDG CABLE - NONMETALLIC - X - 15</v>
          </cell>
          <cell r="C1359">
            <v>24262</v>
          </cell>
        </row>
        <row r="1360">
          <cell r="B1360" t="str">
            <v>CIRCUIT EQUIP VDT JOINT USE</v>
          </cell>
          <cell r="C1360">
            <v>22327</v>
          </cell>
        </row>
        <row r="1361">
          <cell r="B1361" t="str">
            <v>CIRCUIT EQUIP VDT JOINT USE - 4812</v>
          </cell>
          <cell r="C1361">
            <v>22327</v>
          </cell>
        </row>
        <row r="1362">
          <cell r="B1362" t="str">
            <v>C11N LAND (2006.10 NON-OPERATING)</v>
          </cell>
          <cell r="C1362">
            <v>200610</v>
          </cell>
        </row>
        <row r="1363">
          <cell r="B1363" t="str">
            <v>LAND - 2006</v>
          </cell>
          <cell r="C1363">
            <v>200610</v>
          </cell>
        </row>
        <row r="1364">
          <cell r="B1364" t="str">
            <v>CAP LEASE MISC - X - FROM 24222</v>
          </cell>
          <cell r="C1364">
            <v>26812</v>
          </cell>
        </row>
        <row r="1365">
          <cell r="B1365" t="str">
            <v>CAP LEASE MISC - X - FROM 268118</v>
          </cell>
          <cell r="C1365">
            <v>26812</v>
          </cell>
        </row>
        <row r="1366">
          <cell r="B1366" t="str">
            <v>CAP LEASE MISC - X - FROM 268119</v>
          </cell>
          <cell r="C1366">
            <v>26812</v>
          </cell>
        </row>
        <row r="1367">
          <cell r="B1367" t="str">
            <v>CAPITAL LEASE FIBER CABLE - 15 YR</v>
          </cell>
          <cell r="C1367">
            <v>26812</v>
          </cell>
        </row>
        <row r="1368">
          <cell r="B1368" t="str">
            <v>C97 NR CAP LEASE DATA EQUIP</v>
          </cell>
          <cell r="C1368">
            <v>268118</v>
          </cell>
        </row>
        <row r="1369">
          <cell r="B1369" t="str">
            <v>CAPITAL LEASE - FURNITURE</v>
          </cell>
          <cell r="C1369">
            <v>268118</v>
          </cell>
        </row>
        <row r="1370">
          <cell r="B1370" t="str">
            <v>CAPITAL LEASE - SUPPORT EQUIP</v>
          </cell>
          <cell r="C1370">
            <v>268118</v>
          </cell>
        </row>
        <row r="1371">
          <cell r="B1371" t="str">
            <v>C652 TPCA SUBMAR CABLE</v>
          </cell>
          <cell r="C1371">
            <v>24252</v>
          </cell>
        </row>
        <row r="1372">
          <cell r="B1372" t="str">
            <v>C652 TPCA SUBMAR CABLE - X</v>
          </cell>
          <cell r="C1372">
            <v>24252</v>
          </cell>
        </row>
        <row r="1373">
          <cell r="B1373" t="str">
            <v>C97 BUR CABLE (NON-METALLIC)</v>
          </cell>
          <cell r="C1373" t="str">
            <v>N4232</v>
          </cell>
        </row>
        <row r="1374">
          <cell r="B1374" t="str">
            <v>C97I AERIAL CABLE (NON-METALLIC)</v>
          </cell>
          <cell r="C1374" t="str">
            <v>N4212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G"/>
      <sheetName val="Figure1"/>
      <sheetName val="WP1 p1to7"/>
      <sheetName val="WP1 p8to15"/>
      <sheetName val="WP4"/>
      <sheetName val="EDT_Internal"/>
      <sheetName val="sitrates"/>
      <sheetName val="EAST EDT"/>
      <sheetName val="WP5"/>
      <sheetName val="ITC_Internal"/>
      <sheetName val="EAST ITC Summary"/>
      <sheetName val="WP6"/>
      <sheetName val="Nonreginternal"/>
      <sheetName val="WPREGFEETRS"/>
      <sheetName val="EU NO from Sep"/>
      <sheetName val="ITC_Internal "/>
      <sheetName val="ITC_Internal E"/>
      <sheetName val="ITC_Internal Ea"/>
      <sheetName val="ITC_Internal Eas"/>
      <sheetName val="ITC_Internal East"/>
    </sheetNames>
    <sheetDataSet>
      <sheetData sheetId="0" refreshError="1"/>
      <sheetData sheetId="1" refreshError="1"/>
      <sheetData sheetId="2" refreshError="1">
        <row r="2">
          <cell r="L2" t="str">
            <v>Workpaper 1</v>
          </cell>
          <cell r="M2">
            <v>39184.441196874999</v>
          </cell>
        </row>
        <row r="3">
          <cell r="L3" t="str">
            <v>Page 1 of 15</v>
          </cell>
          <cell r="M3" t="str">
            <v>Delete date for filing</v>
          </cell>
        </row>
        <row r="15">
          <cell r="E15" t="str">
            <v>SUM-1 Ln400-A</v>
          </cell>
          <cell r="G15" t="str">
            <v>Billed Revenue</v>
          </cell>
          <cell r="I15" t="str">
            <v>Work Papers</v>
          </cell>
        </row>
        <row r="16">
          <cell r="E16" t="str">
            <v>TOTAL</v>
          </cell>
          <cell r="G16" t="str">
            <v>NON PRICE CAP</v>
          </cell>
          <cell r="I16" t="str">
            <v>NON PRICE CAP</v>
          </cell>
          <cell r="K16" t="str">
            <v>TOTAL</v>
          </cell>
        </row>
        <row r="17">
          <cell r="E17" t="str">
            <v>PRICE CAPS</v>
          </cell>
          <cell r="G17" t="str">
            <v>INTEREXCHANGE</v>
          </cell>
          <cell r="I17" t="str">
            <v>ACCESS</v>
          </cell>
          <cell r="K17" t="str">
            <v>REVENUE</v>
          </cell>
        </row>
        <row r="18">
          <cell r="C18" t="str">
            <v>JURISDICTION</v>
          </cell>
          <cell r="E18" t="str">
            <v>(A)</v>
          </cell>
          <cell r="G18" t="str">
            <v>(B) NOTE 1</v>
          </cell>
          <cell r="I18" t="str">
            <v>(C) NOTE 2</v>
          </cell>
          <cell r="K18" t="str">
            <v>(D=Sum(A..C))</v>
          </cell>
        </row>
        <row r="20">
          <cell r="M20" t="str">
            <v>Calculation for non-price cap access:  take Special Access PF from Othermod as the base and multiply it by prior year's GDPPI-X for Special only and Phase 1 and price flex rates increase from base year (no trunking because TKG gets not exog)</v>
          </cell>
        </row>
        <row r="21">
          <cell r="M21">
            <v>1670684508.02</v>
          </cell>
          <cell r="N21" t="str">
            <v>SA PF from Othermod for this filing (PF and Phase 1)</v>
          </cell>
        </row>
        <row r="22">
          <cell r="C22" t="str">
            <v>Verizon East</v>
          </cell>
          <cell r="E22">
            <v>0</v>
          </cell>
          <cell r="G22">
            <v>71084540.599999994</v>
          </cell>
          <cell r="I22">
            <v>1842263806.993654</v>
          </cell>
          <cell r="K22">
            <v>1913348347.5936539</v>
          </cell>
          <cell r="M22">
            <v>1.1027</v>
          </cell>
          <cell r="N22" t="str">
            <v>Price Flex price increase from Pam and Meryl</v>
          </cell>
        </row>
        <row r="23">
          <cell r="M23">
            <v>1</v>
          </cell>
          <cell r="N23" t="str">
            <v>GDPPI -x from last year</v>
          </cell>
        </row>
        <row r="24">
          <cell r="M24">
            <v>1842263806.993654</v>
          </cell>
        </row>
        <row r="26">
          <cell r="M26" t="str">
            <v>IX number is from IX toll 04 (MK).xls  get data from Ed Skiba</v>
          </cell>
        </row>
        <row r="27">
          <cell r="M27" t="str">
            <v>Updated on 4/27/2006 with number from Maria Lee; see email from Maureen Keenan with backup data</v>
          </cell>
        </row>
        <row r="31">
          <cell r="L31" t="str">
            <v>Workpaper 1</v>
          </cell>
        </row>
        <row r="32">
          <cell r="L32" t="str">
            <v>Page 2 of 15</v>
          </cell>
        </row>
        <row r="44">
          <cell r="E44" t="str">
            <v>TOTAL</v>
          </cell>
          <cell r="G44" t="str">
            <v>NON PRICE CAP</v>
          </cell>
          <cell r="I44" t="str">
            <v>NON PRICE CAP</v>
          </cell>
          <cell r="K44" t="str">
            <v>TOTAL</v>
          </cell>
        </row>
        <row r="45">
          <cell r="E45" t="str">
            <v>PRICE CAPS</v>
          </cell>
          <cell r="G45" t="str">
            <v>INTEREXCHANGE</v>
          </cell>
          <cell r="I45" t="str">
            <v>ACCESS</v>
          </cell>
          <cell r="K45" t="str">
            <v>PERCENT</v>
          </cell>
        </row>
        <row r="46">
          <cell r="C46" t="str">
            <v>JURISDICTION</v>
          </cell>
          <cell r="E46" t="str">
            <v>(A)</v>
          </cell>
          <cell r="G46" t="str">
            <v>(B)</v>
          </cell>
          <cell r="I46" t="str">
            <v>(C)</v>
          </cell>
          <cell r="K46" t="str">
            <v>(D=Sum(A..C))</v>
          </cell>
        </row>
        <row r="52">
          <cell r="C52" t="str">
            <v>Verizon East</v>
          </cell>
          <cell r="E52">
            <v>0</v>
          </cell>
          <cell r="G52">
            <v>3.7151907382364714E-2</v>
          </cell>
          <cell r="I52">
            <v>0.96284809261763538</v>
          </cell>
          <cell r="K52">
            <v>1</v>
          </cell>
        </row>
        <row r="61">
          <cell r="L61" t="str">
            <v>Workpaper 1</v>
          </cell>
        </row>
        <row r="62">
          <cell r="L62" t="str">
            <v>Page 3 of 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C LIVES"/>
      <sheetName val="Missing Acct #s"/>
      <sheetName val="Procedures"/>
      <sheetName val="NJ Corrected"/>
      <sheetName val="NJ Original"/>
      <sheetName val="PA Corrected"/>
      <sheetName val="PA Original"/>
      <sheetName val="MD Corrected"/>
      <sheetName val="MD Original"/>
      <sheetName val="WVA Corrected"/>
      <sheetName val="WVA Original"/>
      <sheetName val="VA Corrected"/>
      <sheetName val="VA Original"/>
      <sheetName val="DE Corrected"/>
      <sheetName val="DE Original"/>
      <sheetName val="DC Corrected"/>
      <sheetName val="DC Original"/>
      <sheetName val="Ma Corrected"/>
      <sheetName val="Ma Original"/>
      <sheetName val="ME spread"/>
      <sheetName val="Me Corrected"/>
      <sheetName val="Me Original"/>
      <sheetName val="NH Corrected"/>
      <sheetName val="NH Original"/>
      <sheetName val="RI Corrected"/>
      <sheetName val="RI Original"/>
      <sheetName val="VT Corrected"/>
      <sheetName val="VT Original"/>
      <sheetName val="NY Corrected"/>
      <sheetName val="NY Original "/>
    </sheetNames>
    <sheetDataSet>
      <sheetData sheetId="0">
        <row r="4">
          <cell r="A4">
            <v>2112</v>
          </cell>
          <cell r="B4" t="str">
            <v>Support</v>
          </cell>
          <cell r="C4" t="str">
            <v>MOTOR VEHICLES</v>
          </cell>
          <cell r="D4">
            <v>7.5</v>
          </cell>
          <cell r="E4">
            <v>7.5</v>
          </cell>
          <cell r="F4">
            <v>10</v>
          </cell>
          <cell r="G4">
            <v>7.5</v>
          </cell>
          <cell r="H4">
            <v>10</v>
          </cell>
          <cell r="I4">
            <v>10</v>
          </cell>
          <cell r="J4">
            <v>8</v>
          </cell>
          <cell r="K4">
            <v>6.5</v>
          </cell>
          <cell r="L4">
            <v>7.5</v>
          </cell>
          <cell r="M4">
            <v>10</v>
          </cell>
          <cell r="N4">
            <v>7.5</v>
          </cell>
          <cell r="O4">
            <v>10</v>
          </cell>
          <cell r="P4">
            <v>7.5</v>
          </cell>
        </row>
        <row r="5">
          <cell r="A5">
            <v>20062112</v>
          </cell>
          <cell r="D5">
            <v>7.5</v>
          </cell>
          <cell r="E5">
            <v>7.5</v>
          </cell>
          <cell r="F5">
            <v>10</v>
          </cell>
          <cell r="G5">
            <v>7.5</v>
          </cell>
          <cell r="H5">
            <v>10</v>
          </cell>
          <cell r="I5">
            <v>10</v>
          </cell>
          <cell r="J5">
            <v>8</v>
          </cell>
          <cell r="K5">
            <v>6.5</v>
          </cell>
          <cell r="L5">
            <v>7.5</v>
          </cell>
          <cell r="M5">
            <v>10</v>
          </cell>
          <cell r="N5">
            <v>7.5</v>
          </cell>
          <cell r="O5">
            <v>10</v>
          </cell>
          <cell r="P5">
            <v>7.5</v>
          </cell>
        </row>
        <row r="6">
          <cell r="A6">
            <v>20062111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  <cell r="P6">
            <v>1</v>
          </cell>
        </row>
        <row r="7">
          <cell r="A7">
            <v>2111</v>
          </cell>
          <cell r="D7">
            <v>1</v>
          </cell>
          <cell r="E7">
            <v>1</v>
          </cell>
          <cell r="F7">
            <v>1</v>
          </cell>
          <cell r="G7">
            <v>1</v>
          </cell>
          <cell r="H7">
            <v>1</v>
          </cell>
          <cell r="I7">
            <v>1</v>
          </cell>
          <cell r="J7">
            <v>1</v>
          </cell>
          <cell r="K7">
            <v>1</v>
          </cell>
          <cell r="L7">
            <v>1</v>
          </cell>
          <cell r="M7">
            <v>1</v>
          </cell>
          <cell r="N7">
            <v>1</v>
          </cell>
          <cell r="O7">
            <v>1</v>
          </cell>
          <cell r="P7">
            <v>1</v>
          </cell>
        </row>
        <row r="8">
          <cell r="A8">
            <v>2113</v>
          </cell>
          <cell r="B8" t="str">
            <v>Support</v>
          </cell>
          <cell r="C8" t="str">
            <v>AIRCRAFT</v>
          </cell>
          <cell r="D8" t="str">
            <v>NA</v>
          </cell>
          <cell r="E8" t="str">
            <v>NA</v>
          </cell>
          <cell r="F8" t="str">
            <v>NA</v>
          </cell>
          <cell r="G8" t="str">
            <v>NA</v>
          </cell>
          <cell r="H8" t="str">
            <v>NA</v>
          </cell>
          <cell r="I8" t="str">
            <v>NA</v>
          </cell>
          <cell r="J8" t="str">
            <v>NA</v>
          </cell>
          <cell r="K8" t="str">
            <v>NA</v>
          </cell>
          <cell r="L8" t="str">
            <v>NA</v>
          </cell>
          <cell r="M8" t="str">
            <v>NA</v>
          </cell>
          <cell r="N8" t="str">
            <v>NA</v>
          </cell>
          <cell r="O8" t="str">
            <v>NA</v>
          </cell>
          <cell r="P8" t="str">
            <v>NA</v>
          </cell>
        </row>
        <row r="9">
          <cell r="A9">
            <v>2114</v>
          </cell>
          <cell r="B9" t="str">
            <v>Support</v>
          </cell>
          <cell r="C9" t="str">
            <v>TOOLS AND OTHER WORK EQPT</v>
          </cell>
          <cell r="D9">
            <v>12</v>
          </cell>
          <cell r="E9">
            <v>15</v>
          </cell>
          <cell r="F9">
            <v>12</v>
          </cell>
          <cell r="G9">
            <v>12</v>
          </cell>
          <cell r="H9">
            <v>12</v>
          </cell>
          <cell r="I9">
            <v>12</v>
          </cell>
          <cell r="J9">
            <v>12</v>
          </cell>
          <cell r="K9">
            <v>12</v>
          </cell>
          <cell r="L9">
            <v>15</v>
          </cell>
          <cell r="M9">
            <v>12</v>
          </cell>
          <cell r="N9">
            <v>12</v>
          </cell>
          <cell r="O9">
            <v>12</v>
          </cell>
          <cell r="P9">
            <v>12</v>
          </cell>
        </row>
        <row r="10">
          <cell r="A10">
            <v>2115</v>
          </cell>
          <cell r="D10">
            <v>12</v>
          </cell>
          <cell r="E10">
            <v>15</v>
          </cell>
          <cell r="F10">
            <v>12</v>
          </cell>
          <cell r="G10">
            <v>12</v>
          </cell>
          <cell r="H10">
            <v>12</v>
          </cell>
          <cell r="I10">
            <v>12</v>
          </cell>
          <cell r="J10">
            <v>12</v>
          </cell>
          <cell r="K10">
            <v>12</v>
          </cell>
          <cell r="L10">
            <v>15</v>
          </cell>
          <cell r="M10">
            <v>12</v>
          </cell>
          <cell r="N10">
            <v>12</v>
          </cell>
          <cell r="O10">
            <v>12</v>
          </cell>
          <cell r="P10">
            <v>12</v>
          </cell>
        </row>
        <row r="11">
          <cell r="A11">
            <v>2115.9</v>
          </cell>
          <cell r="D11">
            <v>12</v>
          </cell>
          <cell r="E11">
            <v>15</v>
          </cell>
          <cell r="F11">
            <v>12</v>
          </cell>
          <cell r="G11">
            <v>12</v>
          </cell>
          <cell r="H11">
            <v>12</v>
          </cell>
          <cell r="I11">
            <v>12</v>
          </cell>
          <cell r="J11">
            <v>12</v>
          </cell>
          <cell r="K11">
            <v>12</v>
          </cell>
          <cell r="L11">
            <v>15</v>
          </cell>
          <cell r="M11">
            <v>12</v>
          </cell>
          <cell r="N11">
            <v>12</v>
          </cell>
          <cell r="O11">
            <v>12</v>
          </cell>
          <cell r="P11">
            <v>12</v>
          </cell>
        </row>
        <row r="12">
          <cell r="A12">
            <v>2116</v>
          </cell>
          <cell r="D12">
            <v>12</v>
          </cell>
          <cell r="E12">
            <v>15</v>
          </cell>
          <cell r="F12">
            <v>12</v>
          </cell>
          <cell r="G12">
            <v>12</v>
          </cell>
          <cell r="H12">
            <v>12</v>
          </cell>
          <cell r="I12">
            <v>12</v>
          </cell>
          <cell r="J12">
            <v>12</v>
          </cell>
          <cell r="K12">
            <v>12</v>
          </cell>
          <cell r="L12">
            <v>15</v>
          </cell>
          <cell r="M12">
            <v>12</v>
          </cell>
          <cell r="N12">
            <v>12</v>
          </cell>
          <cell r="O12">
            <v>12</v>
          </cell>
          <cell r="P12">
            <v>12</v>
          </cell>
        </row>
        <row r="13">
          <cell r="A13">
            <v>2116.9</v>
          </cell>
          <cell r="D13">
            <v>12</v>
          </cell>
          <cell r="E13">
            <v>15</v>
          </cell>
          <cell r="F13">
            <v>12</v>
          </cell>
          <cell r="G13">
            <v>12</v>
          </cell>
          <cell r="H13">
            <v>12</v>
          </cell>
          <cell r="I13">
            <v>12</v>
          </cell>
          <cell r="J13">
            <v>12</v>
          </cell>
          <cell r="K13">
            <v>12</v>
          </cell>
          <cell r="L13">
            <v>15</v>
          </cell>
          <cell r="M13">
            <v>12</v>
          </cell>
          <cell r="N13">
            <v>12</v>
          </cell>
          <cell r="O13">
            <v>12</v>
          </cell>
          <cell r="P13">
            <v>12</v>
          </cell>
        </row>
        <row r="14">
          <cell r="A14">
            <v>20062121</v>
          </cell>
          <cell r="D14">
            <v>43</v>
          </cell>
          <cell r="E14">
            <v>45</v>
          </cell>
          <cell r="F14">
            <v>38</v>
          </cell>
          <cell r="G14">
            <v>42</v>
          </cell>
          <cell r="H14">
            <v>37</v>
          </cell>
          <cell r="I14">
            <v>37</v>
          </cell>
          <cell r="J14">
            <v>45</v>
          </cell>
          <cell r="K14">
            <v>55</v>
          </cell>
          <cell r="L14">
            <v>48</v>
          </cell>
          <cell r="M14">
            <v>40</v>
          </cell>
          <cell r="N14">
            <v>45</v>
          </cell>
          <cell r="O14">
            <v>35</v>
          </cell>
          <cell r="P14">
            <v>41</v>
          </cell>
        </row>
        <row r="15">
          <cell r="A15">
            <v>20062121.100000001</v>
          </cell>
          <cell r="D15">
            <v>43</v>
          </cell>
          <cell r="E15">
            <v>45</v>
          </cell>
          <cell r="F15">
            <v>38</v>
          </cell>
          <cell r="G15">
            <v>42</v>
          </cell>
          <cell r="H15">
            <v>37</v>
          </cell>
          <cell r="I15">
            <v>37</v>
          </cell>
          <cell r="J15">
            <v>45</v>
          </cell>
          <cell r="K15">
            <v>55</v>
          </cell>
          <cell r="L15">
            <v>48</v>
          </cell>
          <cell r="M15">
            <v>40</v>
          </cell>
          <cell r="N15">
            <v>45</v>
          </cell>
          <cell r="O15">
            <v>35</v>
          </cell>
          <cell r="P15">
            <v>41</v>
          </cell>
        </row>
        <row r="16">
          <cell r="A16">
            <v>2681</v>
          </cell>
          <cell r="D16">
            <v>43</v>
          </cell>
          <cell r="E16">
            <v>45</v>
          </cell>
          <cell r="F16">
            <v>38</v>
          </cell>
          <cell r="G16">
            <v>42</v>
          </cell>
          <cell r="H16">
            <v>37</v>
          </cell>
          <cell r="I16">
            <v>37</v>
          </cell>
          <cell r="J16">
            <v>45</v>
          </cell>
          <cell r="K16">
            <v>55</v>
          </cell>
          <cell r="L16">
            <v>48</v>
          </cell>
          <cell r="M16">
            <v>40</v>
          </cell>
          <cell r="N16">
            <v>45</v>
          </cell>
          <cell r="O16">
            <v>35</v>
          </cell>
          <cell r="P16">
            <v>41</v>
          </cell>
        </row>
        <row r="17">
          <cell r="A17">
            <v>2681.1</v>
          </cell>
          <cell r="D17">
            <v>43</v>
          </cell>
          <cell r="E17">
            <v>45</v>
          </cell>
          <cell r="F17">
            <v>38</v>
          </cell>
          <cell r="G17">
            <v>42</v>
          </cell>
          <cell r="H17">
            <v>37</v>
          </cell>
          <cell r="I17">
            <v>37</v>
          </cell>
          <cell r="J17">
            <v>45</v>
          </cell>
          <cell r="K17">
            <v>55</v>
          </cell>
          <cell r="L17">
            <v>48</v>
          </cell>
          <cell r="M17">
            <v>40</v>
          </cell>
          <cell r="N17">
            <v>45</v>
          </cell>
          <cell r="O17">
            <v>35</v>
          </cell>
          <cell r="P17">
            <v>41</v>
          </cell>
        </row>
        <row r="18">
          <cell r="A18">
            <v>2681.4</v>
          </cell>
          <cell r="D18">
            <v>43</v>
          </cell>
          <cell r="E18">
            <v>45</v>
          </cell>
          <cell r="F18">
            <v>38</v>
          </cell>
          <cell r="G18">
            <v>42</v>
          </cell>
          <cell r="H18">
            <v>37</v>
          </cell>
          <cell r="I18">
            <v>37</v>
          </cell>
          <cell r="J18">
            <v>45</v>
          </cell>
          <cell r="K18">
            <v>55</v>
          </cell>
          <cell r="L18">
            <v>48</v>
          </cell>
          <cell r="M18">
            <v>40</v>
          </cell>
          <cell r="N18">
            <v>45</v>
          </cell>
          <cell r="O18">
            <v>35</v>
          </cell>
          <cell r="P18">
            <v>41</v>
          </cell>
        </row>
        <row r="19">
          <cell r="A19">
            <v>2681.5</v>
          </cell>
          <cell r="D19">
            <v>43</v>
          </cell>
          <cell r="E19">
            <v>45</v>
          </cell>
          <cell r="F19">
            <v>38</v>
          </cell>
          <cell r="G19">
            <v>42</v>
          </cell>
          <cell r="H19">
            <v>37</v>
          </cell>
          <cell r="I19">
            <v>37</v>
          </cell>
          <cell r="J19">
            <v>45</v>
          </cell>
          <cell r="K19">
            <v>55</v>
          </cell>
          <cell r="L19">
            <v>48</v>
          </cell>
          <cell r="M19">
            <v>40</v>
          </cell>
          <cell r="N19">
            <v>45</v>
          </cell>
          <cell r="O19">
            <v>35</v>
          </cell>
          <cell r="P19">
            <v>41</v>
          </cell>
        </row>
        <row r="20">
          <cell r="A20">
            <v>2681.9</v>
          </cell>
          <cell r="D20">
            <v>43</v>
          </cell>
          <cell r="E20">
            <v>45</v>
          </cell>
          <cell r="F20">
            <v>38</v>
          </cell>
          <cell r="G20">
            <v>42</v>
          </cell>
          <cell r="H20">
            <v>37</v>
          </cell>
          <cell r="I20">
            <v>37</v>
          </cell>
          <cell r="J20">
            <v>45</v>
          </cell>
          <cell r="K20">
            <v>55</v>
          </cell>
          <cell r="L20">
            <v>48</v>
          </cell>
          <cell r="M20">
            <v>40</v>
          </cell>
          <cell r="N20">
            <v>45</v>
          </cell>
          <cell r="O20">
            <v>35</v>
          </cell>
          <cell r="P20">
            <v>41</v>
          </cell>
        </row>
        <row r="21">
          <cell r="A21">
            <v>2682</v>
          </cell>
          <cell r="C21" t="str">
            <v>BUILDINGS</v>
          </cell>
          <cell r="D21">
            <v>43</v>
          </cell>
          <cell r="E21">
            <v>45</v>
          </cell>
          <cell r="F21">
            <v>38</v>
          </cell>
          <cell r="G21">
            <v>42</v>
          </cell>
          <cell r="H21">
            <v>37</v>
          </cell>
          <cell r="I21">
            <v>37</v>
          </cell>
          <cell r="J21">
            <v>45</v>
          </cell>
          <cell r="K21">
            <v>55</v>
          </cell>
          <cell r="L21">
            <v>48</v>
          </cell>
          <cell r="M21">
            <v>40</v>
          </cell>
          <cell r="N21">
            <v>45</v>
          </cell>
          <cell r="O21">
            <v>35</v>
          </cell>
          <cell r="P21">
            <v>41</v>
          </cell>
        </row>
        <row r="22">
          <cell r="A22">
            <v>2121.1</v>
          </cell>
          <cell r="B22" t="str">
            <v>Bldg</v>
          </cell>
          <cell r="C22" t="str">
            <v>BUILDINGS</v>
          </cell>
          <cell r="D22">
            <v>43</v>
          </cell>
          <cell r="E22">
            <v>45</v>
          </cell>
          <cell r="F22">
            <v>38</v>
          </cell>
          <cell r="G22">
            <v>42</v>
          </cell>
          <cell r="H22">
            <v>37</v>
          </cell>
          <cell r="I22">
            <v>37</v>
          </cell>
          <cell r="J22">
            <v>45</v>
          </cell>
          <cell r="K22">
            <v>55</v>
          </cell>
          <cell r="L22">
            <v>48</v>
          </cell>
          <cell r="M22">
            <v>40</v>
          </cell>
          <cell r="N22">
            <v>45</v>
          </cell>
          <cell r="O22">
            <v>35</v>
          </cell>
          <cell r="P22">
            <v>41</v>
          </cell>
        </row>
        <row r="23">
          <cell r="A23">
            <v>2121.1999999999998</v>
          </cell>
          <cell r="B23" t="str">
            <v>Bldg</v>
          </cell>
          <cell r="C23" t="str">
            <v>BUILDINGS</v>
          </cell>
          <cell r="D23">
            <v>43</v>
          </cell>
          <cell r="E23">
            <v>45</v>
          </cell>
          <cell r="F23">
            <v>38</v>
          </cell>
          <cell r="G23">
            <v>42</v>
          </cell>
          <cell r="H23">
            <v>37</v>
          </cell>
          <cell r="I23">
            <v>37</v>
          </cell>
          <cell r="J23">
            <v>45</v>
          </cell>
          <cell r="K23">
            <v>55</v>
          </cell>
          <cell r="L23">
            <v>48</v>
          </cell>
          <cell r="M23">
            <v>40</v>
          </cell>
          <cell r="N23">
            <v>45</v>
          </cell>
          <cell r="O23">
            <v>35</v>
          </cell>
          <cell r="P23">
            <v>41</v>
          </cell>
        </row>
        <row r="24">
          <cell r="A24">
            <v>20062121.199999999</v>
          </cell>
          <cell r="D24">
            <v>43</v>
          </cell>
          <cell r="E24">
            <v>45</v>
          </cell>
          <cell r="F24">
            <v>38</v>
          </cell>
          <cell r="G24">
            <v>42</v>
          </cell>
          <cell r="H24">
            <v>37</v>
          </cell>
          <cell r="I24">
            <v>37</v>
          </cell>
          <cell r="J24">
            <v>45</v>
          </cell>
          <cell r="K24">
            <v>55</v>
          </cell>
          <cell r="L24">
            <v>48</v>
          </cell>
          <cell r="M24">
            <v>40</v>
          </cell>
          <cell r="N24">
            <v>45</v>
          </cell>
          <cell r="O24">
            <v>35</v>
          </cell>
          <cell r="P24">
            <v>41</v>
          </cell>
        </row>
        <row r="25">
          <cell r="A25">
            <v>2122.1</v>
          </cell>
          <cell r="B25" t="str">
            <v>Furn &amp; Fix</v>
          </cell>
          <cell r="C25" t="str">
            <v>FURNITURE</v>
          </cell>
          <cell r="D25">
            <v>15</v>
          </cell>
          <cell r="E25">
            <v>15</v>
          </cell>
          <cell r="F25">
            <v>15</v>
          </cell>
          <cell r="G25">
            <v>15</v>
          </cell>
          <cell r="H25">
            <v>15</v>
          </cell>
          <cell r="I25">
            <v>15</v>
          </cell>
          <cell r="J25">
            <v>17</v>
          </cell>
          <cell r="K25">
            <v>15</v>
          </cell>
          <cell r="L25">
            <v>15</v>
          </cell>
          <cell r="M25">
            <v>15</v>
          </cell>
          <cell r="N25">
            <v>15</v>
          </cell>
          <cell r="O25">
            <v>15</v>
          </cell>
          <cell r="P25">
            <v>15</v>
          </cell>
        </row>
        <row r="26">
          <cell r="A26">
            <v>2122.1999999999998</v>
          </cell>
          <cell r="B26" t="str">
            <v>Furn &amp; Fix</v>
          </cell>
          <cell r="C26" t="str">
            <v>FURNITURE</v>
          </cell>
          <cell r="D26">
            <v>15</v>
          </cell>
          <cell r="E26">
            <v>15</v>
          </cell>
          <cell r="F26">
            <v>15</v>
          </cell>
          <cell r="G26">
            <v>15</v>
          </cell>
          <cell r="H26">
            <v>15</v>
          </cell>
          <cell r="I26">
            <v>15</v>
          </cell>
          <cell r="J26">
            <v>15</v>
          </cell>
          <cell r="K26">
            <v>15</v>
          </cell>
          <cell r="L26">
            <v>15</v>
          </cell>
          <cell r="M26">
            <v>15</v>
          </cell>
          <cell r="N26">
            <v>15</v>
          </cell>
          <cell r="O26">
            <v>15</v>
          </cell>
          <cell r="P26">
            <v>15</v>
          </cell>
        </row>
        <row r="27">
          <cell r="A27">
            <v>2122.9</v>
          </cell>
          <cell r="D27">
            <v>15</v>
          </cell>
          <cell r="E27">
            <v>15</v>
          </cell>
          <cell r="F27">
            <v>15</v>
          </cell>
          <cell r="G27">
            <v>15</v>
          </cell>
          <cell r="H27">
            <v>15</v>
          </cell>
          <cell r="I27">
            <v>15</v>
          </cell>
          <cell r="J27">
            <v>15</v>
          </cell>
          <cell r="K27">
            <v>15</v>
          </cell>
          <cell r="L27">
            <v>15</v>
          </cell>
          <cell r="M27">
            <v>15</v>
          </cell>
          <cell r="N27">
            <v>15</v>
          </cell>
          <cell r="O27">
            <v>15</v>
          </cell>
          <cell r="P27">
            <v>15</v>
          </cell>
        </row>
        <row r="28">
          <cell r="A28">
            <v>2123.1</v>
          </cell>
          <cell r="B28" t="str">
            <v>Other Work Equip</v>
          </cell>
          <cell r="C28" t="str">
            <v>OFFICE SUPPORT EQUIPMENT</v>
          </cell>
          <cell r="D28">
            <v>10</v>
          </cell>
          <cell r="E28">
            <v>10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</v>
          </cell>
          <cell r="K28">
            <v>10</v>
          </cell>
          <cell r="L28">
            <v>10</v>
          </cell>
          <cell r="M28">
            <v>10</v>
          </cell>
          <cell r="N28">
            <v>10.5</v>
          </cell>
          <cell r="O28">
            <v>10</v>
          </cell>
          <cell r="P28">
            <v>10</v>
          </cell>
        </row>
        <row r="29">
          <cell r="A29">
            <v>2123.1999999999998</v>
          </cell>
          <cell r="B29" t="str">
            <v>Other Work Equip</v>
          </cell>
          <cell r="C29" t="str">
            <v>COMPANY COMM. EQUIPMENT</v>
          </cell>
          <cell r="D29">
            <v>7</v>
          </cell>
          <cell r="E29">
            <v>7</v>
          </cell>
          <cell r="F29">
            <v>7</v>
          </cell>
          <cell r="G29">
            <v>7</v>
          </cell>
          <cell r="H29">
            <v>7</v>
          </cell>
          <cell r="I29">
            <v>7</v>
          </cell>
          <cell r="J29">
            <v>8</v>
          </cell>
          <cell r="K29">
            <v>7</v>
          </cell>
          <cell r="L29">
            <v>7</v>
          </cell>
          <cell r="M29">
            <v>7</v>
          </cell>
          <cell r="N29">
            <v>11.4</v>
          </cell>
          <cell r="O29">
            <v>7</v>
          </cell>
          <cell r="P29">
            <v>7</v>
          </cell>
        </row>
        <row r="30">
          <cell r="A30">
            <v>2124</v>
          </cell>
          <cell r="B30" t="str">
            <v>Support</v>
          </cell>
          <cell r="C30" t="str">
            <v>COMPUTERS</v>
          </cell>
          <cell r="D30">
            <v>6</v>
          </cell>
          <cell r="E30">
            <v>6</v>
          </cell>
          <cell r="F30">
            <v>6</v>
          </cell>
          <cell r="G30">
            <v>6</v>
          </cell>
          <cell r="H30">
            <v>6</v>
          </cell>
          <cell r="I30">
            <v>6</v>
          </cell>
          <cell r="J30">
            <v>6</v>
          </cell>
          <cell r="K30">
            <v>6</v>
          </cell>
          <cell r="L30">
            <v>6</v>
          </cell>
          <cell r="M30">
            <v>6</v>
          </cell>
          <cell r="N30">
            <v>7</v>
          </cell>
          <cell r="O30">
            <v>6</v>
          </cell>
          <cell r="P30">
            <v>6</v>
          </cell>
        </row>
        <row r="31">
          <cell r="A31">
            <v>2215</v>
          </cell>
          <cell r="B31">
            <v>1</v>
          </cell>
          <cell r="C31" t="str">
            <v>NON REG DIGITAL SWITCHING</v>
          </cell>
          <cell r="D31">
            <v>9</v>
          </cell>
          <cell r="E31">
            <v>9</v>
          </cell>
          <cell r="F31">
            <v>9</v>
          </cell>
          <cell r="G31">
            <v>9</v>
          </cell>
          <cell r="H31">
            <v>9</v>
          </cell>
          <cell r="I31">
            <v>9</v>
          </cell>
          <cell r="J31">
            <v>9</v>
          </cell>
          <cell r="K31">
            <v>9</v>
          </cell>
          <cell r="L31">
            <v>9</v>
          </cell>
          <cell r="M31">
            <v>9</v>
          </cell>
          <cell r="N31">
            <v>9</v>
          </cell>
          <cell r="O31">
            <v>9</v>
          </cell>
          <cell r="P31">
            <v>9</v>
          </cell>
        </row>
        <row r="32">
          <cell r="A32">
            <v>2215.1</v>
          </cell>
          <cell r="D32">
            <v>9</v>
          </cell>
          <cell r="E32">
            <v>9</v>
          </cell>
          <cell r="F32">
            <v>9</v>
          </cell>
          <cell r="G32">
            <v>9</v>
          </cell>
          <cell r="H32">
            <v>9</v>
          </cell>
          <cell r="I32">
            <v>9</v>
          </cell>
          <cell r="J32">
            <v>9</v>
          </cell>
          <cell r="K32">
            <v>9</v>
          </cell>
          <cell r="L32">
            <v>9</v>
          </cell>
          <cell r="M32">
            <v>9</v>
          </cell>
          <cell r="N32">
            <v>9</v>
          </cell>
          <cell r="O32">
            <v>9</v>
          </cell>
          <cell r="P32">
            <v>9</v>
          </cell>
        </row>
        <row r="33">
          <cell r="A33">
            <v>2215.1999999999998</v>
          </cell>
          <cell r="D33">
            <v>9</v>
          </cell>
          <cell r="E33">
            <v>9</v>
          </cell>
          <cell r="F33">
            <v>9</v>
          </cell>
          <cell r="G33">
            <v>9</v>
          </cell>
          <cell r="H33">
            <v>9</v>
          </cell>
          <cell r="I33">
            <v>9</v>
          </cell>
          <cell r="J33">
            <v>9</v>
          </cell>
          <cell r="K33">
            <v>9</v>
          </cell>
          <cell r="L33">
            <v>9</v>
          </cell>
          <cell r="M33">
            <v>9</v>
          </cell>
          <cell r="N33">
            <v>9</v>
          </cell>
          <cell r="O33">
            <v>9</v>
          </cell>
          <cell r="P33">
            <v>9</v>
          </cell>
        </row>
        <row r="34">
          <cell r="A34">
            <v>2211</v>
          </cell>
          <cell r="C34" t="str">
            <v>ANALOG SWITCH</v>
          </cell>
          <cell r="D34">
            <v>16</v>
          </cell>
          <cell r="E34">
            <v>16</v>
          </cell>
          <cell r="F34">
            <v>15</v>
          </cell>
          <cell r="G34">
            <v>16</v>
          </cell>
          <cell r="H34">
            <v>15</v>
          </cell>
          <cell r="I34">
            <v>15</v>
          </cell>
          <cell r="J34">
            <v>17</v>
          </cell>
          <cell r="K34">
            <v>16</v>
          </cell>
          <cell r="L34">
            <v>16</v>
          </cell>
          <cell r="M34">
            <v>15</v>
          </cell>
          <cell r="N34">
            <v>17.5</v>
          </cell>
          <cell r="O34">
            <v>15.5</v>
          </cell>
          <cell r="P34">
            <v>16</v>
          </cell>
        </row>
        <row r="35">
          <cell r="A35">
            <v>2211.1</v>
          </cell>
          <cell r="D35">
            <v>16</v>
          </cell>
          <cell r="E35">
            <v>16</v>
          </cell>
          <cell r="F35">
            <v>15</v>
          </cell>
          <cell r="G35">
            <v>16</v>
          </cell>
          <cell r="H35">
            <v>15</v>
          </cell>
          <cell r="I35">
            <v>15</v>
          </cell>
          <cell r="J35">
            <v>17</v>
          </cell>
          <cell r="K35">
            <v>16</v>
          </cell>
          <cell r="L35">
            <v>16</v>
          </cell>
          <cell r="M35">
            <v>15</v>
          </cell>
          <cell r="N35">
            <v>17.5</v>
          </cell>
          <cell r="O35">
            <v>15.5</v>
          </cell>
          <cell r="P35">
            <v>16</v>
          </cell>
        </row>
        <row r="36">
          <cell r="A36">
            <v>2211.1999999999998</v>
          </cell>
          <cell r="D36">
            <v>16</v>
          </cell>
          <cell r="E36">
            <v>16</v>
          </cell>
          <cell r="F36">
            <v>15</v>
          </cell>
          <cell r="G36">
            <v>16</v>
          </cell>
          <cell r="H36">
            <v>15</v>
          </cell>
          <cell r="I36">
            <v>15</v>
          </cell>
          <cell r="J36">
            <v>17</v>
          </cell>
          <cell r="K36">
            <v>16</v>
          </cell>
          <cell r="L36">
            <v>16</v>
          </cell>
          <cell r="M36">
            <v>15</v>
          </cell>
          <cell r="N36">
            <v>17.5</v>
          </cell>
          <cell r="O36">
            <v>15.5</v>
          </cell>
          <cell r="P36">
            <v>16</v>
          </cell>
        </row>
        <row r="37">
          <cell r="A37">
            <v>2211.3000000000002</v>
          </cell>
          <cell r="D37">
            <v>16</v>
          </cell>
          <cell r="E37">
            <v>16</v>
          </cell>
          <cell r="F37">
            <v>15</v>
          </cell>
          <cell r="G37">
            <v>16</v>
          </cell>
          <cell r="H37">
            <v>15</v>
          </cell>
          <cell r="I37">
            <v>15</v>
          </cell>
          <cell r="J37">
            <v>17</v>
          </cell>
          <cell r="K37">
            <v>16</v>
          </cell>
          <cell r="L37">
            <v>16</v>
          </cell>
          <cell r="M37">
            <v>15</v>
          </cell>
          <cell r="N37">
            <v>17.5</v>
          </cell>
          <cell r="O37">
            <v>15.5</v>
          </cell>
          <cell r="P37">
            <v>16</v>
          </cell>
        </row>
        <row r="38">
          <cell r="A38">
            <v>20062212</v>
          </cell>
          <cell r="D38">
            <v>16</v>
          </cell>
          <cell r="E38">
            <v>16</v>
          </cell>
          <cell r="F38">
            <v>15</v>
          </cell>
          <cell r="G38">
            <v>16</v>
          </cell>
          <cell r="H38">
            <v>15</v>
          </cell>
          <cell r="I38">
            <v>15</v>
          </cell>
          <cell r="J38">
            <v>17</v>
          </cell>
          <cell r="K38">
            <v>16</v>
          </cell>
          <cell r="L38">
            <v>16</v>
          </cell>
          <cell r="M38">
            <v>15</v>
          </cell>
          <cell r="N38">
            <v>17.5</v>
          </cell>
          <cell r="O38">
            <v>15.5</v>
          </cell>
          <cell r="P38">
            <v>16</v>
          </cell>
        </row>
        <row r="39">
          <cell r="A39">
            <v>2212.1</v>
          </cell>
          <cell r="B39" t="str">
            <v>COE</v>
          </cell>
          <cell r="C39" t="str">
            <v>DIGITAL SWITCHING</v>
          </cell>
          <cell r="D39">
            <v>16</v>
          </cell>
          <cell r="E39">
            <v>16</v>
          </cell>
          <cell r="F39">
            <v>15</v>
          </cell>
          <cell r="G39">
            <v>16</v>
          </cell>
          <cell r="H39">
            <v>15</v>
          </cell>
          <cell r="I39">
            <v>15</v>
          </cell>
          <cell r="J39">
            <v>17</v>
          </cell>
          <cell r="K39">
            <v>16</v>
          </cell>
          <cell r="L39">
            <v>16</v>
          </cell>
          <cell r="M39">
            <v>15</v>
          </cell>
          <cell r="N39">
            <v>17.5</v>
          </cell>
          <cell r="O39">
            <v>15.5</v>
          </cell>
          <cell r="P39">
            <v>16</v>
          </cell>
        </row>
        <row r="40">
          <cell r="A40">
            <v>2212.1999999999998</v>
          </cell>
          <cell r="B40" t="str">
            <v>COE</v>
          </cell>
          <cell r="C40" t="str">
            <v>DIGITAL SWITCHING</v>
          </cell>
          <cell r="D40">
            <v>16</v>
          </cell>
          <cell r="E40">
            <v>16</v>
          </cell>
          <cell r="F40">
            <v>15</v>
          </cell>
          <cell r="G40">
            <v>16</v>
          </cell>
          <cell r="H40">
            <v>15</v>
          </cell>
          <cell r="I40">
            <v>15</v>
          </cell>
          <cell r="J40">
            <v>17</v>
          </cell>
          <cell r="K40">
            <v>16</v>
          </cell>
          <cell r="L40">
            <v>16</v>
          </cell>
          <cell r="M40">
            <v>15</v>
          </cell>
          <cell r="N40">
            <v>17.5</v>
          </cell>
          <cell r="O40">
            <v>15.5</v>
          </cell>
          <cell r="P40">
            <v>16</v>
          </cell>
        </row>
        <row r="41">
          <cell r="A41">
            <v>2212.1999999999998</v>
          </cell>
          <cell r="D41">
            <v>16</v>
          </cell>
          <cell r="E41">
            <v>16</v>
          </cell>
          <cell r="F41">
            <v>15</v>
          </cell>
          <cell r="G41">
            <v>16</v>
          </cell>
          <cell r="H41">
            <v>15</v>
          </cell>
          <cell r="I41">
            <v>15</v>
          </cell>
          <cell r="J41">
            <v>17</v>
          </cell>
          <cell r="K41">
            <v>16</v>
          </cell>
          <cell r="L41">
            <v>16</v>
          </cell>
          <cell r="M41">
            <v>15</v>
          </cell>
          <cell r="N41">
            <v>17.5</v>
          </cell>
          <cell r="O41">
            <v>15.5</v>
          </cell>
          <cell r="P41">
            <v>16</v>
          </cell>
        </row>
        <row r="42">
          <cell r="A42">
            <v>2212.4</v>
          </cell>
          <cell r="D42">
            <v>16</v>
          </cell>
          <cell r="E42">
            <v>16</v>
          </cell>
          <cell r="F42">
            <v>15</v>
          </cell>
          <cell r="G42">
            <v>16</v>
          </cell>
          <cell r="H42">
            <v>15</v>
          </cell>
          <cell r="I42">
            <v>15</v>
          </cell>
          <cell r="J42">
            <v>17</v>
          </cell>
          <cell r="K42">
            <v>16</v>
          </cell>
          <cell r="L42">
            <v>16</v>
          </cell>
          <cell r="M42">
            <v>15</v>
          </cell>
          <cell r="N42">
            <v>17.5</v>
          </cell>
          <cell r="O42">
            <v>15.5</v>
          </cell>
          <cell r="P42">
            <v>16</v>
          </cell>
        </row>
        <row r="43">
          <cell r="A43">
            <v>2212.5</v>
          </cell>
          <cell r="B43" t="str">
            <v>COE</v>
          </cell>
          <cell r="C43" t="str">
            <v>DIGITAL SWITCHING</v>
          </cell>
          <cell r="D43">
            <v>16</v>
          </cell>
          <cell r="E43">
            <v>16</v>
          </cell>
          <cell r="F43">
            <v>15</v>
          </cell>
          <cell r="G43">
            <v>16</v>
          </cell>
          <cell r="H43">
            <v>15</v>
          </cell>
          <cell r="I43">
            <v>15</v>
          </cell>
          <cell r="J43">
            <v>17</v>
          </cell>
          <cell r="K43">
            <v>16</v>
          </cell>
          <cell r="L43">
            <v>16</v>
          </cell>
          <cell r="M43">
            <v>15</v>
          </cell>
          <cell r="N43">
            <v>17.5</v>
          </cell>
          <cell r="O43">
            <v>15.5</v>
          </cell>
          <cell r="P43">
            <v>16</v>
          </cell>
        </row>
        <row r="44">
          <cell r="A44">
            <v>2212.8000000000002</v>
          </cell>
          <cell r="B44" t="str">
            <v>COE</v>
          </cell>
          <cell r="C44" t="str">
            <v>DIGITAL SWITCHING</v>
          </cell>
          <cell r="D44">
            <v>16</v>
          </cell>
          <cell r="E44">
            <v>16</v>
          </cell>
          <cell r="F44">
            <v>15</v>
          </cell>
          <cell r="G44">
            <v>16</v>
          </cell>
          <cell r="H44">
            <v>15</v>
          </cell>
          <cell r="I44">
            <v>15</v>
          </cell>
          <cell r="J44">
            <v>17</v>
          </cell>
          <cell r="K44">
            <v>16</v>
          </cell>
          <cell r="L44">
            <v>16</v>
          </cell>
          <cell r="M44">
            <v>15</v>
          </cell>
          <cell r="N44">
            <v>17.5</v>
          </cell>
          <cell r="O44">
            <v>15.5</v>
          </cell>
          <cell r="P44">
            <v>16</v>
          </cell>
        </row>
        <row r="45">
          <cell r="A45">
            <v>2212.9</v>
          </cell>
          <cell r="D45">
            <v>16</v>
          </cell>
          <cell r="E45">
            <v>16</v>
          </cell>
          <cell r="F45">
            <v>15</v>
          </cell>
          <cell r="G45">
            <v>16</v>
          </cell>
          <cell r="H45">
            <v>15</v>
          </cell>
          <cell r="I45">
            <v>15</v>
          </cell>
          <cell r="J45">
            <v>17</v>
          </cell>
          <cell r="K45">
            <v>16</v>
          </cell>
          <cell r="L45">
            <v>16</v>
          </cell>
          <cell r="M45">
            <v>15</v>
          </cell>
          <cell r="N45">
            <v>17.5</v>
          </cell>
          <cell r="O45">
            <v>15.5</v>
          </cell>
          <cell r="P45">
            <v>16</v>
          </cell>
        </row>
        <row r="46">
          <cell r="A46">
            <v>2220.1</v>
          </cell>
          <cell r="B46" t="str">
            <v>COE</v>
          </cell>
          <cell r="C46" t="str">
            <v>OPERATOR SYSTEMS</v>
          </cell>
          <cell r="D46">
            <v>8</v>
          </cell>
          <cell r="E46">
            <v>13</v>
          </cell>
          <cell r="F46">
            <v>8</v>
          </cell>
          <cell r="G46">
            <v>8</v>
          </cell>
          <cell r="H46">
            <v>8</v>
          </cell>
          <cell r="I46">
            <v>8</v>
          </cell>
          <cell r="J46">
            <v>12</v>
          </cell>
          <cell r="K46">
            <v>16</v>
          </cell>
          <cell r="L46">
            <v>8</v>
          </cell>
          <cell r="M46">
            <v>8</v>
          </cell>
          <cell r="N46">
            <v>15</v>
          </cell>
          <cell r="O46">
            <v>8</v>
          </cell>
          <cell r="P46">
            <v>15</v>
          </cell>
        </row>
        <row r="47">
          <cell r="A47">
            <v>2220.1999999999998</v>
          </cell>
          <cell r="C47" t="str">
            <v>OPERATOR SYSTEMS</v>
          </cell>
          <cell r="D47">
            <v>8</v>
          </cell>
          <cell r="E47">
            <v>13</v>
          </cell>
          <cell r="F47">
            <v>8</v>
          </cell>
          <cell r="G47">
            <v>8</v>
          </cell>
          <cell r="H47">
            <v>8</v>
          </cell>
          <cell r="I47">
            <v>8</v>
          </cell>
          <cell r="J47">
            <v>12</v>
          </cell>
          <cell r="K47">
            <v>16</v>
          </cell>
          <cell r="L47">
            <v>8</v>
          </cell>
          <cell r="M47">
            <v>8</v>
          </cell>
          <cell r="N47">
            <v>15</v>
          </cell>
          <cell r="O47">
            <v>8</v>
          </cell>
          <cell r="P47">
            <v>15</v>
          </cell>
        </row>
        <row r="48">
          <cell r="A48">
            <v>2231</v>
          </cell>
          <cell r="B48" t="str">
            <v>COE</v>
          </cell>
          <cell r="C48" t="str">
            <v>RADIO SYSTEMS</v>
          </cell>
          <cell r="D48">
            <v>9</v>
          </cell>
          <cell r="E48">
            <v>9</v>
          </cell>
          <cell r="F48">
            <v>9</v>
          </cell>
          <cell r="G48">
            <v>10</v>
          </cell>
          <cell r="H48">
            <v>9</v>
          </cell>
          <cell r="I48">
            <v>9</v>
          </cell>
          <cell r="J48">
            <v>15</v>
          </cell>
          <cell r="K48">
            <v>9</v>
          </cell>
          <cell r="L48">
            <v>10</v>
          </cell>
          <cell r="M48">
            <v>9</v>
          </cell>
          <cell r="N48">
            <v>9</v>
          </cell>
          <cell r="O48">
            <v>9</v>
          </cell>
          <cell r="P48">
            <v>9</v>
          </cell>
        </row>
        <row r="49">
          <cell r="A49">
            <v>2231.1999999999998</v>
          </cell>
          <cell r="B49" t="str">
            <v>COE</v>
          </cell>
          <cell r="C49" t="str">
            <v>RADIO SYSTEMS</v>
          </cell>
          <cell r="D49">
            <v>9</v>
          </cell>
          <cell r="E49">
            <v>9</v>
          </cell>
          <cell r="F49">
            <v>9</v>
          </cell>
          <cell r="G49">
            <v>10</v>
          </cell>
          <cell r="H49">
            <v>9</v>
          </cell>
          <cell r="I49">
            <v>9</v>
          </cell>
          <cell r="J49">
            <v>15</v>
          </cell>
          <cell r="K49">
            <v>9</v>
          </cell>
          <cell r="L49">
            <v>10</v>
          </cell>
          <cell r="M49">
            <v>9</v>
          </cell>
          <cell r="N49">
            <v>9</v>
          </cell>
          <cell r="O49">
            <v>9</v>
          </cell>
          <cell r="P49">
            <v>9</v>
          </cell>
        </row>
        <row r="50">
          <cell r="A50">
            <v>2231.1</v>
          </cell>
          <cell r="B50" t="str">
            <v>COE</v>
          </cell>
          <cell r="C50" t="str">
            <v>CIRCUIT EQUIPMENT</v>
          </cell>
          <cell r="D50">
            <v>9</v>
          </cell>
          <cell r="E50">
            <v>9</v>
          </cell>
          <cell r="F50">
            <v>9</v>
          </cell>
          <cell r="G50">
            <v>10</v>
          </cell>
          <cell r="H50">
            <v>9</v>
          </cell>
          <cell r="I50">
            <v>9</v>
          </cell>
          <cell r="J50">
            <v>15</v>
          </cell>
          <cell r="K50">
            <v>9</v>
          </cell>
          <cell r="L50">
            <v>10</v>
          </cell>
          <cell r="M50">
            <v>9</v>
          </cell>
          <cell r="N50">
            <v>9</v>
          </cell>
          <cell r="O50">
            <v>9</v>
          </cell>
          <cell r="P50">
            <v>9</v>
          </cell>
        </row>
        <row r="51">
          <cell r="A51">
            <v>2232</v>
          </cell>
          <cell r="C51" t="str">
            <v>CIRCUIT EQUIPMENT</v>
          </cell>
          <cell r="D51">
            <v>11</v>
          </cell>
          <cell r="E51">
            <v>11</v>
          </cell>
          <cell r="F51">
            <v>11</v>
          </cell>
          <cell r="G51">
            <v>11</v>
          </cell>
          <cell r="H51">
            <v>11</v>
          </cell>
          <cell r="I51">
            <v>11</v>
          </cell>
          <cell r="J51">
            <v>11</v>
          </cell>
          <cell r="K51">
            <v>10</v>
          </cell>
          <cell r="L51">
            <v>11</v>
          </cell>
          <cell r="M51">
            <v>11</v>
          </cell>
          <cell r="N51">
            <v>11.5</v>
          </cell>
          <cell r="O51">
            <v>11</v>
          </cell>
          <cell r="P51">
            <v>11</v>
          </cell>
        </row>
        <row r="52">
          <cell r="A52">
            <v>2232.1</v>
          </cell>
          <cell r="D52">
            <v>11</v>
          </cell>
          <cell r="E52">
            <v>11</v>
          </cell>
          <cell r="F52">
            <v>11</v>
          </cell>
          <cell r="G52">
            <v>11</v>
          </cell>
          <cell r="H52">
            <v>11</v>
          </cell>
          <cell r="I52">
            <v>11</v>
          </cell>
          <cell r="J52">
            <v>11</v>
          </cell>
          <cell r="K52">
            <v>10</v>
          </cell>
          <cell r="L52">
            <v>11</v>
          </cell>
          <cell r="M52">
            <v>11</v>
          </cell>
          <cell r="N52">
            <v>11.5</v>
          </cell>
          <cell r="O52">
            <v>11</v>
          </cell>
          <cell r="P52">
            <v>11</v>
          </cell>
        </row>
        <row r="53">
          <cell r="A53">
            <v>2232.1999999999998</v>
          </cell>
          <cell r="D53">
            <v>11</v>
          </cell>
          <cell r="E53">
            <v>11</v>
          </cell>
          <cell r="F53">
            <v>11</v>
          </cell>
          <cell r="G53">
            <v>11</v>
          </cell>
          <cell r="H53">
            <v>11</v>
          </cell>
          <cell r="I53">
            <v>11</v>
          </cell>
          <cell r="J53">
            <v>11</v>
          </cell>
          <cell r="K53">
            <v>10</v>
          </cell>
          <cell r="L53">
            <v>11</v>
          </cell>
          <cell r="M53">
            <v>11</v>
          </cell>
          <cell r="N53">
            <v>11.5</v>
          </cell>
          <cell r="O53">
            <v>11</v>
          </cell>
          <cell r="P53">
            <v>11</v>
          </cell>
        </row>
        <row r="54">
          <cell r="A54">
            <v>2232.4</v>
          </cell>
          <cell r="D54">
            <v>11</v>
          </cell>
          <cell r="E54">
            <v>11</v>
          </cell>
          <cell r="F54">
            <v>11</v>
          </cell>
          <cell r="G54">
            <v>11</v>
          </cell>
          <cell r="H54">
            <v>11</v>
          </cell>
          <cell r="I54">
            <v>11</v>
          </cell>
          <cell r="J54">
            <v>11</v>
          </cell>
          <cell r="K54">
            <v>10</v>
          </cell>
          <cell r="L54">
            <v>11</v>
          </cell>
          <cell r="M54">
            <v>11</v>
          </cell>
          <cell r="N54">
            <v>11.5</v>
          </cell>
          <cell r="O54">
            <v>11</v>
          </cell>
          <cell r="P54">
            <v>11</v>
          </cell>
        </row>
        <row r="55">
          <cell r="A55">
            <v>2232.6999999999998</v>
          </cell>
          <cell r="D55">
            <v>11</v>
          </cell>
          <cell r="E55">
            <v>11</v>
          </cell>
          <cell r="F55">
            <v>11</v>
          </cell>
          <cell r="G55">
            <v>11</v>
          </cell>
          <cell r="H55">
            <v>11</v>
          </cell>
          <cell r="I55">
            <v>11</v>
          </cell>
          <cell r="J55">
            <v>11</v>
          </cell>
          <cell r="K55">
            <v>10</v>
          </cell>
          <cell r="L55">
            <v>11</v>
          </cell>
          <cell r="M55">
            <v>11</v>
          </cell>
          <cell r="N55">
            <v>11.5</v>
          </cell>
          <cell r="O55">
            <v>11</v>
          </cell>
          <cell r="P55">
            <v>11</v>
          </cell>
        </row>
        <row r="56">
          <cell r="A56">
            <v>2232.1</v>
          </cell>
          <cell r="D56">
            <v>11</v>
          </cell>
          <cell r="E56">
            <v>11</v>
          </cell>
          <cell r="F56">
            <v>11</v>
          </cell>
          <cell r="G56">
            <v>11</v>
          </cell>
          <cell r="H56">
            <v>11</v>
          </cell>
          <cell r="I56">
            <v>11</v>
          </cell>
          <cell r="J56">
            <v>11</v>
          </cell>
          <cell r="K56">
            <v>10</v>
          </cell>
          <cell r="L56">
            <v>11</v>
          </cell>
          <cell r="M56">
            <v>11</v>
          </cell>
          <cell r="N56">
            <v>11.5</v>
          </cell>
          <cell r="O56">
            <v>11</v>
          </cell>
          <cell r="P56">
            <v>11</v>
          </cell>
        </row>
        <row r="57">
          <cell r="A57">
            <v>2232.21</v>
          </cell>
          <cell r="D57">
            <v>11</v>
          </cell>
          <cell r="E57">
            <v>11</v>
          </cell>
          <cell r="F57">
            <v>11</v>
          </cell>
          <cell r="G57">
            <v>11</v>
          </cell>
          <cell r="H57">
            <v>11</v>
          </cell>
          <cell r="I57">
            <v>11</v>
          </cell>
          <cell r="J57">
            <v>11</v>
          </cell>
          <cell r="K57">
            <v>10</v>
          </cell>
          <cell r="L57">
            <v>11</v>
          </cell>
          <cell r="M57">
            <v>11</v>
          </cell>
          <cell r="N57">
            <v>11.5</v>
          </cell>
          <cell r="O57">
            <v>11</v>
          </cell>
          <cell r="P57">
            <v>11</v>
          </cell>
        </row>
        <row r="58">
          <cell r="A58">
            <v>2232.2199999999998</v>
          </cell>
          <cell r="D58">
            <v>11</v>
          </cell>
          <cell r="E58">
            <v>11</v>
          </cell>
          <cell r="F58">
            <v>11</v>
          </cell>
          <cell r="G58">
            <v>11</v>
          </cell>
          <cell r="H58">
            <v>11</v>
          </cell>
          <cell r="I58">
            <v>11</v>
          </cell>
          <cell r="J58">
            <v>11</v>
          </cell>
          <cell r="K58">
            <v>10</v>
          </cell>
          <cell r="L58">
            <v>11</v>
          </cell>
          <cell r="M58">
            <v>11</v>
          </cell>
          <cell r="N58">
            <v>11.5</v>
          </cell>
          <cell r="O58">
            <v>11</v>
          </cell>
          <cell r="P58">
            <v>11</v>
          </cell>
        </row>
        <row r="59">
          <cell r="A59">
            <v>2232.2600000000002</v>
          </cell>
          <cell r="D59">
            <v>11</v>
          </cell>
          <cell r="E59">
            <v>11</v>
          </cell>
          <cell r="F59">
            <v>11</v>
          </cell>
          <cell r="G59">
            <v>11</v>
          </cell>
          <cell r="H59">
            <v>11</v>
          </cell>
          <cell r="I59">
            <v>11</v>
          </cell>
          <cell r="J59">
            <v>11</v>
          </cell>
          <cell r="K59">
            <v>10</v>
          </cell>
          <cell r="L59">
            <v>11</v>
          </cell>
          <cell r="M59">
            <v>11</v>
          </cell>
          <cell r="N59">
            <v>11.5</v>
          </cell>
          <cell r="O59">
            <v>11</v>
          </cell>
          <cell r="P59">
            <v>11</v>
          </cell>
        </row>
        <row r="60">
          <cell r="A60">
            <v>2232.31</v>
          </cell>
          <cell r="D60">
            <v>11</v>
          </cell>
          <cell r="E60">
            <v>11</v>
          </cell>
          <cell r="F60">
            <v>11</v>
          </cell>
          <cell r="G60">
            <v>11</v>
          </cell>
          <cell r="H60">
            <v>11</v>
          </cell>
          <cell r="I60">
            <v>11</v>
          </cell>
          <cell r="J60">
            <v>11</v>
          </cell>
          <cell r="K60">
            <v>10</v>
          </cell>
          <cell r="L60">
            <v>11</v>
          </cell>
          <cell r="M60">
            <v>11</v>
          </cell>
          <cell r="N60">
            <v>11.5</v>
          </cell>
          <cell r="O60">
            <v>11</v>
          </cell>
          <cell r="P60">
            <v>11</v>
          </cell>
        </row>
        <row r="61">
          <cell r="A61">
            <v>2232.3200000000002</v>
          </cell>
          <cell r="D61">
            <v>11</v>
          </cell>
          <cell r="E61">
            <v>11</v>
          </cell>
          <cell r="F61">
            <v>11</v>
          </cell>
          <cell r="G61">
            <v>11</v>
          </cell>
          <cell r="H61">
            <v>11</v>
          </cell>
          <cell r="I61">
            <v>11</v>
          </cell>
          <cell r="J61">
            <v>11</v>
          </cell>
          <cell r="K61">
            <v>10</v>
          </cell>
          <cell r="L61">
            <v>11</v>
          </cell>
          <cell r="M61">
            <v>11</v>
          </cell>
          <cell r="N61">
            <v>11.5</v>
          </cell>
          <cell r="O61">
            <v>11</v>
          </cell>
          <cell r="P61">
            <v>11</v>
          </cell>
        </row>
        <row r="62">
          <cell r="A62">
            <v>2232.21</v>
          </cell>
          <cell r="D62">
            <v>11</v>
          </cell>
          <cell r="E62">
            <v>11</v>
          </cell>
          <cell r="F62">
            <v>11</v>
          </cell>
          <cell r="G62">
            <v>11</v>
          </cell>
          <cell r="H62">
            <v>11</v>
          </cell>
          <cell r="I62">
            <v>11</v>
          </cell>
          <cell r="J62">
            <v>11</v>
          </cell>
          <cell r="K62">
            <v>10</v>
          </cell>
          <cell r="L62">
            <v>11</v>
          </cell>
          <cell r="M62">
            <v>11</v>
          </cell>
          <cell r="N62">
            <v>11.5</v>
          </cell>
          <cell r="O62">
            <v>11</v>
          </cell>
          <cell r="P62">
            <v>11</v>
          </cell>
        </row>
        <row r="63">
          <cell r="A63">
            <v>20062232</v>
          </cell>
          <cell r="D63">
            <v>11</v>
          </cell>
          <cell r="E63">
            <v>11</v>
          </cell>
          <cell r="F63">
            <v>11</v>
          </cell>
          <cell r="G63">
            <v>11</v>
          </cell>
          <cell r="H63">
            <v>11</v>
          </cell>
          <cell r="I63">
            <v>11</v>
          </cell>
          <cell r="J63">
            <v>11</v>
          </cell>
          <cell r="K63">
            <v>10</v>
          </cell>
          <cell r="L63">
            <v>11</v>
          </cell>
          <cell r="M63">
            <v>11</v>
          </cell>
          <cell r="N63">
            <v>11.5</v>
          </cell>
          <cell r="O63">
            <v>11</v>
          </cell>
          <cell r="P63">
            <v>11</v>
          </cell>
        </row>
        <row r="64">
          <cell r="A64">
            <v>2311</v>
          </cell>
          <cell r="B64">
            <v>1</v>
          </cell>
          <cell r="C64" t="str">
            <v>STATION APPARATUS</v>
          </cell>
          <cell r="D64">
            <v>1</v>
          </cell>
          <cell r="E64">
            <v>1</v>
          </cell>
          <cell r="F64">
            <v>1</v>
          </cell>
          <cell r="G64">
            <v>1</v>
          </cell>
          <cell r="H64">
            <v>1</v>
          </cell>
          <cell r="I64">
            <v>1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  <cell r="N64">
            <v>1</v>
          </cell>
          <cell r="O64">
            <v>1</v>
          </cell>
          <cell r="P64">
            <v>1</v>
          </cell>
        </row>
        <row r="65">
          <cell r="A65">
            <v>2321</v>
          </cell>
          <cell r="C65" t="str">
            <v>CUSTOMER PREMISE WIRING</v>
          </cell>
          <cell r="D65">
            <v>1</v>
          </cell>
          <cell r="E65">
            <v>1</v>
          </cell>
          <cell r="F65">
            <v>1</v>
          </cell>
          <cell r="G65">
            <v>1</v>
          </cell>
          <cell r="H65">
            <v>1</v>
          </cell>
          <cell r="I65">
            <v>1</v>
          </cell>
          <cell r="J65">
            <v>1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1</v>
          </cell>
        </row>
        <row r="66">
          <cell r="A66">
            <v>2351</v>
          </cell>
          <cell r="B66">
            <v>1</v>
          </cell>
          <cell r="C66" t="str">
            <v>PUBLIC TELEPHONE</v>
          </cell>
          <cell r="D66">
            <v>8</v>
          </cell>
          <cell r="E66">
            <v>8</v>
          </cell>
          <cell r="F66">
            <v>8</v>
          </cell>
          <cell r="G66">
            <v>8</v>
          </cell>
          <cell r="H66">
            <v>8</v>
          </cell>
          <cell r="I66">
            <v>8</v>
          </cell>
          <cell r="J66">
            <v>8</v>
          </cell>
          <cell r="K66">
            <v>8</v>
          </cell>
          <cell r="L66">
            <v>8</v>
          </cell>
          <cell r="M66">
            <v>8</v>
          </cell>
          <cell r="N66">
            <v>8</v>
          </cell>
          <cell r="O66">
            <v>8</v>
          </cell>
          <cell r="P66">
            <v>8</v>
          </cell>
        </row>
        <row r="67">
          <cell r="A67">
            <v>2362.3000000000002</v>
          </cell>
          <cell r="D67">
            <v>5</v>
          </cell>
          <cell r="E67">
            <v>6</v>
          </cell>
          <cell r="F67">
            <v>5</v>
          </cell>
          <cell r="G67">
            <v>5</v>
          </cell>
          <cell r="H67">
            <v>5</v>
          </cell>
          <cell r="I67">
            <v>5</v>
          </cell>
          <cell r="J67">
            <v>7</v>
          </cell>
          <cell r="K67">
            <v>5</v>
          </cell>
          <cell r="L67">
            <v>8</v>
          </cell>
          <cell r="M67">
            <v>5</v>
          </cell>
          <cell r="N67">
            <v>9.5</v>
          </cell>
          <cell r="O67">
            <v>5</v>
          </cell>
          <cell r="P67">
            <v>10.5</v>
          </cell>
        </row>
        <row r="68">
          <cell r="A68">
            <v>2362.1</v>
          </cell>
          <cell r="D68">
            <v>5</v>
          </cell>
          <cell r="E68">
            <v>6</v>
          </cell>
          <cell r="F68">
            <v>5</v>
          </cell>
          <cell r="G68">
            <v>5</v>
          </cell>
          <cell r="H68">
            <v>5</v>
          </cell>
          <cell r="I68">
            <v>5</v>
          </cell>
          <cell r="J68">
            <v>7</v>
          </cell>
          <cell r="K68">
            <v>5</v>
          </cell>
          <cell r="L68">
            <v>8</v>
          </cell>
          <cell r="M68">
            <v>5</v>
          </cell>
          <cell r="N68">
            <v>9.5</v>
          </cell>
          <cell r="O68">
            <v>5</v>
          </cell>
          <cell r="P68">
            <v>10.5</v>
          </cell>
        </row>
        <row r="69">
          <cell r="A69">
            <v>2362</v>
          </cell>
          <cell r="B69" t="str">
            <v>Pub Tel &amp; Term</v>
          </cell>
          <cell r="C69" t="str">
            <v>OTHER TERMINAL EQUIPMENT</v>
          </cell>
          <cell r="D69">
            <v>5</v>
          </cell>
          <cell r="E69">
            <v>6</v>
          </cell>
          <cell r="F69">
            <v>5</v>
          </cell>
          <cell r="G69">
            <v>5</v>
          </cell>
          <cell r="H69">
            <v>5</v>
          </cell>
          <cell r="I69">
            <v>5</v>
          </cell>
          <cell r="J69">
            <v>7</v>
          </cell>
          <cell r="K69">
            <v>5</v>
          </cell>
          <cell r="L69">
            <v>8</v>
          </cell>
          <cell r="M69">
            <v>5</v>
          </cell>
          <cell r="N69">
            <v>9.5</v>
          </cell>
          <cell r="O69">
            <v>5</v>
          </cell>
          <cell r="P69">
            <v>10.5</v>
          </cell>
        </row>
        <row r="70">
          <cell r="A70">
            <v>2362.5</v>
          </cell>
          <cell r="B70" t="str">
            <v>Pub Tel &amp; Term</v>
          </cell>
          <cell r="C70" t="str">
            <v>OTHER TERMINAL EQUIPMENT</v>
          </cell>
          <cell r="D70">
            <v>5</v>
          </cell>
          <cell r="E70">
            <v>6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7</v>
          </cell>
          <cell r="K70">
            <v>5</v>
          </cell>
          <cell r="L70">
            <v>8</v>
          </cell>
          <cell r="M70">
            <v>5</v>
          </cell>
          <cell r="N70">
            <v>9.5</v>
          </cell>
          <cell r="O70">
            <v>5</v>
          </cell>
          <cell r="P70">
            <v>10.5</v>
          </cell>
        </row>
        <row r="71">
          <cell r="A71">
            <v>2362.6</v>
          </cell>
          <cell r="B71" t="str">
            <v>Pub Tel &amp; Term</v>
          </cell>
          <cell r="C71" t="str">
            <v>OTHER TERMINAL EQUIPMENT</v>
          </cell>
          <cell r="D71">
            <v>5</v>
          </cell>
          <cell r="E71">
            <v>6</v>
          </cell>
          <cell r="F71">
            <v>5</v>
          </cell>
          <cell r="G71">
            <v>5</v>
          </cell>
          <cell r="H71">
            <v>5</v>
          </cell>
          <cell r="I71">
            <v>5</v>
          </cell>
          <cell r="J71">
            <v>7</v>
          </cell>
          <cell r="K71">
            <v>5</v>
          </cell>
          <cell r="L71">
            <v>8</v>
          </cell>
          <cell r="M71">
            <v>5</v>
          </cell>
          <cell r="N71">
            <v>9.5</v>
          </cell>
          <cell r="O71">
            <v>5</v>
          </cell>
          <cell r="P71">
            <v>10.5</v>
          </cell>
        </row>
        <row r="72">
          <cell r="A72">
            <v>2362.6999999999998</v>
          </cell>
          <cell r="B72" t="str">
            <v>Pub Tel &amp; Term</v>
          </cell>
          <cell r="C72" t="str">
            <v>OTHER TERMINAL EQUIPMENT</v>
          </cell>
          <cell r="D72">
            <v>5</v>
          </cell>
          <cell r="E72">
            <v>6</v>
          </cell>
          <cell r="F72">
            <v>5</v>
          </cell>
          <cell r="G72">
            <v>5</v>
          </cell>
          <cell r="H72">
            <v>5</v>
          </cell>
          <cell r="I72">
            <v>5</v>
          </cell>
          <cell r="J72">
            <v>7</v>
          </cell>
          <cell r="K72">
            <v>5</v>
          </cell>
          <cell r="L72">
            <v>8</v>
          </cell>
          <cell r="M72">
            <v>5</v>
          </cell>
          <cell r="N72">
            <v>9.5</v>
          </cell>
          <cell r="O72">
            <v>5</v>
          </cell>
          <cell r="P72">
            <v>10.5</v>
          </cell>
        </row>
        <row r="73">
          <cell r="A73">
            <v>2362.8000000000002</v>
          </cell>
          <cell r="B73" t="str">
            <v>Pub Tel &amp; Term</v>
          </cell>
          <cell r="C73" t="str">
            <v>OTHER TERMINAL EQUIPMENT</v>
          </cell>
          <cell r="D73">
            <v>5</v>
          </cell>
          <cell r="E73">
            <v>6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7</v>
          </cell>
          <cell r="K73">
            <v>5</v>
          </cell>
          <cell r="L73">
            <v>8</v>
          </cell>
          <cell r="M73">
            <v>5</v>
          </cell>
          <cell r="N73">
            <v>9.5</v>
          </cell>
          <cell r="O73">
            <v>5</v>
          </cell>
          <cell r="P73">
            <v>10.5</v>
          </cell>
        </row>
        <row r="74">
          <cell r="A74">
            <v>2362.9</v>
          </cell>
          <cell r="B74" t="str">
            <v>Pub Tel &amp; Term</v>
          </cell>
          <cell r="C74" t="str">
            <v>OTHER TERMINAL EQUIPMENT</v>
          </cell>
          <cell r="D74">
            <v>5</v>
          </cell>
          <cell r="E74">
            <v>6</v>
          </cell>
          <cell r="F74">
            <v>5</v>
          </cell>
          <cell r="G74">
            <v>5</v>
          </cell>
          <cell r="H74">
            <v>5</v>
          </cell>
          <cell r="I74">
            <v>5</v>
          </cell>
          <cell r="J74">
            <v>7</v>
          </cell>
          <cell r="K74">
            <v>5</v>
          </cell>
          <cell r="L74">
            <v>8</v>
          </cell>
          <cell r="M74">
            <v>5</v>
          </cell>
          <cell r="N74">
            <v>9.5</v>
          </cell>
          <cell r="O74">
            <v>5</v>
          </cell>
          <cell r="P74">
            <v>10.5</v>
          </cell>
        </row>
        <row r="75">
          <cell r="A75">
            <v>2411</v>
          </cell>
          <cell r="B75" t="str">
            <v>OSP</v>
          </cell>
          <cell r="C75" t="str">
            <v>POLES</v>
          </cell>
          <cell r="D75">
            <v>30</v>
          </cell>
          <cell r="E75">
            <v>38</v>
          </cell>
          <cell r="F75">
            <v>38</v>
          </cell>
          <cell r="G75">
            <v>30</v>
          </cell>
          <cell r="H75">
            <v>33</v>
          </cell>
          <cell r="I75">
            <v>33</v>
          </cell>
          <cell r="J75">
            <v>35</v>
          </cell>
          <cell r="K75">
            <v>40</v>
          </cell>
          <cell r="L75">
            <v>38</v>
          </cell>
          <cell r="M75">
            <v>39</v>
          </cell>
          <cell r="N75">
            <v>30</v>
          </cell>
          <cell r="O75">
            <v>30</v>
          </cell>
          <cell r="P75">
            <v>27</v>
          </cell>
        </row>
        <row r="76">
          <cell r="A76">
            <v>2421.1</v>
          </cell>
          <cell r="D76">
            <v>20</v>
          </cell>
          <cell r="E76">
            <v>20</v>
          </cell>
          <cell r="F76">
            <v>22</v>
          </cell>
          <cell r="G76">
            <v>20</v>
          </cell>
          <cell r="H76">
            <v>20</v>
          </cell>
          <cell r="I76">
            <v>20</v>
          </cell>
          <cell r="J76">
            <v>22</v>
          </cell>
          <cell r="K76">
            <v>20</v>
          </cell>
          <cell r="L76">
            <v>20</v>
          </cell>
          <cell r="M76">
            <v>20</v>
          </cell>
          <cell r="N76">
            <v>23</v>
          </cell>
          <cell r="O76">
            <v>21</v>
          </cell>
          <cell r="P76">
            <v>20</v>
          </cell>
        </row>
        <row r="77">
          <cell r="A77">
            <v>2421.11</v>
          </cell>
          <cell r="D77">
            <v>20</v>
          </cell>
          <cell r="E77">
            <v>20</v>
          </cell>
          <cell r="F77">
            <v>22</v>
          </cell>
          <cell r="G77">
            <v>20</v>
          </cell>
          <cell r="H77">
            <v>20</v>
          </cell>
          <cell r="I77">
            <v>20</v>
          </cell>
          <cell r="J77">
            <v>22</v>
          </cell>
          <cell r="K77">
            <v>20</v>
          </cell>
          <cell r="L77">
            <v>20</v>
          </cell>
          <cell r="M77">
            <v>20</v>
          </cell>
          <cell r="N77">
            <v>23</v>
          </cell>
          <cell r="O77">
            <v>21</v>
          </cell>
          <cell r="P77">
            <v>20</v>
          </cell>
        </row>
        <row r="78">
          <cell r="A78">
            <v>2421.12</v>
          </cell>
          <cell r="D78">
            <v>20</v>
          </cell>
          <cell r="E78">
            <v>20</v>
          </cell>
          <cell r="F78">
            <v>22</v>
          </cell>
          <cell r="G78">
            <v>20</v>
          </cell>
          <cell r="H78">
            <v>20</v>
          </cell>
          <cell r="I78">
            <v>20</v>
          </cell>
          <cell r="J78">
            <v>22</v>
          </cell>
          <cell r="K78">
            <v>20</v>
          </cell>
          <cell r="L78">
            <v>20</v>
          </cell>
          <cell r="M78">
            <v>20</v>
          </cell>
          <cell r="N78">
            <v>23</v>
          </cell>
          <cell r="O78">
            <v>21</v>
          </cell>
          <cell r="P78">
            <v>20</v>
          </cell>
        </row>
        <row r="79">
          <cell r="A79">
            <v>2421.1</v>
          </cell>
          <cell r="B79" t="str">
            <v>OSP</v>
          </cell>
          <cell r="C79" t="str">
            <v>AERIAL CABLE - METALLIC</v>
          </cell>
          <cell r="D79">
            <v>20</v>
          </cell>
          <cell r="E79">
            <v>20</v>
          </cell>
          <cell r="F79">
            <v>22</v>
          </cell>
          <cell r="G79">
            <v>20</v>
          </cell>
          <cell r="H79">
            <v>20</v>
          </cell>
          <cell r="I79">
            <v>20</v>
          </cell>
          <cell r="J79">
            <v>22</v>
          </cell>
          <cell r="K79">
            <v>20</v>
          </cell>
          <cell r="L79">
            <v>20</v>
          </cell>
          <cell r="M79">
            <v>20</v>
          </cell>
          <cell r="N79">
            <v>23</v>
          </cell>
          <cell r="O79">
            <v>21</v>
          </cell>
          <cell r="P79">
            <v>20</v>
          </cell>
        </row>
        <row r="80">
          <cell r="A80">
            <v>2431</v>
          </cell>
          <cell r="C80" t="str">
            <v>AERIAL WIRE</v>
          </cell>
          <cell r="D80">
            <v>20</v>
          </cell>
          <cell r="E80">
            <v>20</v>
          </cell>
          <cell r="F80">
            <v>22</v>
          </cell>
          <cell r="G80">
            <v>20</v>
          </cell>
          <cell r="H80">
            <v>20</v>
          </cell>
          <cell r="I80">
            <v>20</v>
          </cell>
          <cell r="J80">
            <v>22</v>
          </cell>
          <cell r="K80">
            <v>20</v>
          </cell>
          <cell r="L80">
            <v>20</v>
          </cell>
          <cell r="M80">
            <v>20</v>
          </cell>
          <cell r="N80">
            <v>23</v>
          </cell>
          <cell r="O80">
            <v>21</v>
          </cell>
          <cell r="P80">
            <v>20</v>
          </cell>
        </row>
        <row r="81">
          <cell r="A81">
            <v>2421.1999999999998</v>
          </cell>
          <cell r="B81" t="str">
            <v>OSP</v>
          </cell>
          <cell r="C81" t="str">
            <v>AERIAL CABLE - NON METALLIC</v>
          </cell>
          <cell r="D81">
            <v>25</v>
          </cell>
          <cell r="E81">
            <v>25</v>
          </cell>
          <cell r="F81">
            <v>25</v>
          </cell>
          <cell r="G81">
            <v>25</v>
          </cell>
          <cell r="H81">
            <v>25</v>
          </cell>
          <cell r="I81">
            <v>25</v>
          </cell>
          <cell r="J81">
            <v>25</v>
          </cell>
          <cell r="K81">
            <v>25</v>
          </cell>
          <cell r="L81">
            <v>25</v>
          </cell>
          <cell r="M81">
            <v>25</v>
          </cell>
          <cell r="N81">
            <v>25</v>
          </cell>
          <cell r="O81">
            <v>25</v>
          </cell>
          <cell r="P81">
            <v>25</v>
          </cell>
        </row>
        <row r="82">
          <cell r="A82">
            <v>2421.1999999999998</v>
          </cell>
          <cell r="D82">
            <v>25</v>
          </cell>
          <cell r="E82">
            <v>25</v>
          </cell>
          <cell r="F82">
            <v>25</v>
          </cell>
          <cell r="G82">
            <v>25</v>
          </cell>
          <cell r="H82">
            <v>25</v>
          </cell>
          <cell r="I82">
            <v>25</v>
          </cell>
          <cell r="J82">
            <v>25</v>
          </cell>
          <cell r="K82">
            <v>25</v>
          </cell>
          <cell r="L82">
            <v>25</v>
          </cell>
          <cell r="M82">
            <v>25</v>
          </cell>
          <cell r="N82">
            <v>25</v>
          </cell>
          <cell r="O82">
            <v>25</v>
          </cell>
          <cell r="P82">
            <v>25</v>
          </cell>
        </row>
        <row r="83">
          <cell r="A83">
            <v>2421.21</v>
          </cell>
          <cell r="D83">
            <v>25</v>
          </cell>
          <cell r="E83">
            <v>25</v>
          </cell>
          <cell r="F83">
            <v>25</v>
          </cell>
          <cell r="G83">
            <v>25</v>
          </cell>
          <cell r="H83">
            <v>25</v>
          </cell>
          <cell r="I83">
            <v>25</v>
          </cell>
          <cell r="J83">
            <v>25</v>
          </cell>
          <cell r="K83">
            <v>25</v>
          </cell>
          <cell r="L83">
            <v>25</v>
          </cell>
          <cell r="M83">
            <v>25</v>
          </cell>
          <cell r="N83">
            <v>25</v>
          </cell>
          <cell r="O83">
            <v>25</v>
          </cell>
          <cell r="P83">
            <v>25</v>
          </cell>
        </row>
        <row r="84">
          <cell r="A84">
            <v>2421.2199999999998</v>
          </cell>
          <cell r="D84">
            <v>25</v>
          </cell>
          <cell r="E84">
            <v>25</v>
          </cell>
          <cell r="F84">
            <v>25</v>
          </cell>
          <cell r="G84">
            <v>25</v>
          </cell>
          <cell r="H84">
            <v>25</v>
          </cell>
          <cell r="I84">
            <v>25</v>
          </cell>
          <cell r="J84">
            <v>25</v>
          </cell>
          <cell r="K84">
            <v>25</v>
          </cell>
          <cell r="L84">
            <v>25</v>
          </cell>
          <cell r="M84">
            <v>25</v>
          </cell>
          <cell r="N84">
            <v>25</v>
          </cell>
          <cell r="O84">
            <v>25</v>
          </cell>
          <cell r="P84">
            <v>25</v>
          </cell>
        </row>
        <row r="85">
          <cell r="A85">
            <v>2421.5100000000002</v>
          </cell>
          <cell r="D85">
            <v>25</v>
          </cell>
          <cell r="E85">
            <v>25</v>
          </cell>
          <cell r="F85">
            <v>25</v>
          </cell>
          <cell r="G85">
            <v>25</v>
          </cell>
          <cell r="H85">
            <v>25</v>
          </cell>
          <cell r="I85">
            <v>25</v>
          </cell>
          <cell r="J85">
            <v>25</v>
          </cell>
          <cell r="K85">
            <v>25</v>
          </cell>
          <cell r="L85">
            <v>25</v>
          </cell>
          <cell r="M85">
            <v>25</v>
          </cell>
          <cell r="N85">
            <v>25</v>
          </cell>
          <cell r="O85">
            <v>25</v>
          </cell>
          <cell r="P85">
            <v>25</v>
          </cell>
        </row>
        <row r="86">
          <cell r="A86">
            <v>2422.1</v>
          </cell>
          <cell r="B86" t="str">
            <v>OSP</v>
          </cell>
          <cell r="C86" t="str">
            <v>UNDERGROUND - METALLIC</v>
          </cell>
          <cell r="D86">
            <v>25</v>
          </cell>
          <cell r="E86">
            <v>25</v>
          </cell>
          <cell r="F86">
            <v>25</v>
          </cell>
          <cell r="G86">
            <v>25</v>
          </cell>
          <cell r="H86">
            <v>25</v>
          </cell>
          <cell r="I86">
            <v>25</v>
          </cell>
          <cell r="J86">
            <v>24</v>
          </cell>
          <cell r="K86">
            <v>25</v>
          </cell>
          <cell r="L86">
            <v>25</v>
          </cell>
          <cell r="M86">
            <v>25</v>
          </cell>
          <cell r="N86">
            <v>25</v>
          </cell>
          <cell r="O86">
            <v>25</v>
          </cell>
          <cell r="P86">
            <v>25</v>
          </cell>
        </row>
        <row r="87">
          <cell r="A87">
            <v>2422.11</v>
          </cell>
          <cell r="D87">
            <v>25</v>
          </cell>
          <cell r="E87">
            <v>25</v>
          </cell>
          <cell r="F87">
            <v>25</v>
          </cell>
          <cell r="G87">
            <v>25</v>
          </cell>
          <cell r="H87">
            <v>25</v>
          </cell>
          <cell r="I87">
            <v>25</v>
          </cell>
          <cell r="J87">
            <v>24</v>
          </cell>
          <cell r="K87">
            <v>25</v>
          </cell>
          <cell r="L87">
            <v>25</v>
          </cell>
          <cell r="M87">
            <v>25</v>
          </cell>
          <cell r="N87">
            <v>25</v>
          </cell>
          <cell r="O87">
            <v>25</v>
          </cell>
          <cell r="P87">
            <v>25</v>
          </cell>
        </row>
        <row r="88">
          <cell r="A88">
            <v>2422.12</v>
          </cell>
          <cell r="D88">
            <v>25</v>
          </cell>
          <cell r="E88">
            <v>25</v>
          </cell>
          <cell r="F88">
            <v>25</v>
          </cell>
          <cell r="G88">
            <v>25</v>
          </cell>
          <cell r="H88">
            <v>25</v>
          </cell>
          <cell r="I88">
            <v>25</v>
          </cell>
          <cell r="J88">
            <v>24</v>
          </cell>
          <cell r="K88">
            <v>25</v>
          </cell>
          <cell r="L88">
            <v>25</v>
          </cell>
          <cell r="M88">
            <v>25</v>
          </cell>
          <cell r="N88">
            <v>25</v>
          </cell>
          <cell r="O88">
            <v>25</v>
          </cell>
          <cell r="P88">
            <v>25</v>
          </cell>
        </row>
        <row r="89">
          <cell r="A89">
            <v>2422.1999999999998</v>
          </cell>
          <cell r="B89" t="str">
            <v>OSP</v>
          </cell>
          <cell r="C89" t="str">
            <v>UNDERGROUND - NON METALLIC</v>
          </cell>
          <cell r="D89">
            <v>25</v>
          </cell>
          <cell r="E89">
            <v>25</v>
          </cell>
          <cell r="F89">
            <v>25</v>
          </cell>
          <cell r="G89">
            <v>25</v>
          </cell>
          <cell r="H89">
            <v>25</v>
          </cell>
          <cell r="I89">
            <v>25</v>
          </cell>
          <cell r="J89">
            <v>25</v>
          </cell>
          <cell r="K89">
            <v>25</v>
          </cell>
          <cell r="L89">
            <v>25</v>
          </cell>
          <cell r="M89">
            <v>25</v>
          </cell>
          <cell r="N89">
            <v>25</v>
          </cell>
          <cell r="O89">
            <v>25</v>
          </cell>
          <cell r="P89">
            <v>25</v>
          </cell>
        </row>
        <row r="90">
          <cell r="A90">
            <v>2422.21</v>
          </cell>
          <cell r="D90">
            <v>25</v>
          </cell>
          <cell r="E90">
            <v>25</v>
          </cell>
          <cell r="F90">
            <v>25</v>
          </cell>
          <cell r="G90">
            <v>25</v>
          </cell>
          <cell r="H90">
            <v>25</v>
          </cell>
          <cell r="I90">
            <v>25</v>
          </cell>
          <cell r="J90">
            <v>25</v>
          </cell>
          <cell r="K90">
            <v>25</v>
          </cell>
          <cell r="L90">
            <v>25</v>
          </cell>
          <cell r="M90">
            <v>25</v>
          </cell>
          <cell r="N90">
            <v>25</v>
          </cell>
          <cell r="O90">
            <v>25</v>
          </cell>
          <cell r="P90">
            <v>25</v>
          </cell>
        </row>
        <row r="91">
          <cell r="A91">
            <v>2422.2199999999998</v>
          </cell>
          <cell r="D91">
            <v>25</v>
          </cell>
          <cell r="E91">
            <v>25</v>
          </cell>
          <cell r="F91">
            <v>25</v>
          </cell>
          <cell r="G91">
            <v>25</v>
          </cell>
          <cell r="H91">
            <v>25</v>
          </cell>
          <cell r="I91">
            <v>25</v>
          </cell>
          <cell r="J91">
            <v>25</v>
          </cell>
          <cell r="K91">
            <v>25</v>
          </cell>
          <cell r="L91">
            <v>25</v>
          </cell>
          <cell r="M91">
            <v>25</v>
          </cell>
          <cell r="N91">
            <v>25</v>
          </cell>
          <cell r="O91">
            <v>25</v>
          </cell>
          <cell r="P91">
            <v>25</v>
          </cell>
        </row>
        <row r="92">
          <cell r="A92">
            <v>2423.1</v>
          </cell>
          <cell r="B92" t="str">
            <v>OSP</v>
          </cell>
          <cell r="C92" t="str">
            <v>BURIED CABLE - METALLIC</v>
          </cell>
          <cell r="D92">
            <v>25</v>
          </cell>
          <cell r="E92">
            <v>20</v>
          </cell>
          <cell r="F92">
            <v>23</v>
          </cell>
          <cell r="G92">
            <v>20</v>
          </cell>
          <cell r="H92">
            <v>18.5</v>
          </cell>
          <cell r="I92">
            <v>21</v>
          </cell>
          <cell r="J92">
            <v>22</v>
          </cell>
          <cell r="K92">
            <v>25</v>
          </cell>
          <cell r="L92">
            <v>20</v>
          </cell>
          <cell r="M92">
            <v>23</v>
          </cell>
          <cell r="N92">
            <v>21</v>
          </cell>
          <cell r="O92">
            <v>22</v>
          </cell>
          <cell r="P92">
            <v>20</v>
          </cell>
        </row>
        <row r="93">
          <cell r="A93">
            <v>2423.11</v>
          </cell>
          <cell r="D93">
            <v>25</v>
          </cell>
          <cell r="E93">
            <v>20</v>
          </cell>
          <cell r="F93">
            <v>23</v>
          </cell>
          <cell r="G93">
            <v>20</v>
          </cell>
          <cell r="H93">
            <v>18.5</v>
          </cell>
          <cell r="I93">
            <v>21</v>
          </cell>
          <cell r="J93">
            <v>22</v>
          </cell>
          <cell r="K93">
            <v>25</v>
          </cell>
          <cell r="L93">
            <v>20</v>
          </cell>
          <cell r="M93">
            <v>23</v>
          </cell>
          <cell r="N93">
            <v>21</v>
          </cell>
          <cell r="O93">
            <v>22</v>
          </cell>
          <cell r="P93">
            <v>20</v>
          </cell>
        </row>
        <row r="94">
          <cell r="A94">
            <v>2423.12</v>
          </cell>
          <cell r="D94">
            <v>25</v>
          </cell>
          <cell r="E94">
            <v>20</v>
          </cell>
          <cell r="F94">
            <v>23</v>
          </cell>
          <cell r="G94">
            <v>20</v>
          </cell>
          <cell r="H94">
            <v>18.5</v>
          </cell>
          <cell r="I94">
            <v>21</v>
          </cell>
          <cell r="J94">
            <v>22</v>
          </cell>
          <cell r="K94">
            <v>25</v>
          </cell>
          <cell r="L94">
            <v>20</v>
          </cell>
          <cell r="M94">
            <v>23</v>
          </cell>
          <cell r="N94">
            <v>21</v>
          </cell>
          <cell r="O94">
            <v>22</v>
          </cell>
          <cell r="P94">
            <v>20</v>
          </cell>
        </row>
        <row r="95">
          <cell r="A95">
            <v>2423.1999999999998</v>
          </cell>
          <cell r="B95" t="str">
            <v>OSP</v>
          </cell>
          <cell r="C95" t="str">
            <v>BURIED CABLE - NON METALLIC</v>
          </cell>
          <cell r="D95" t="str">
            <v>NA</v>
          </cell>
          <cell r="E95">
            <v>25</v>
          </cell>
          <cell r="F95">
            <v>25</v>
          </cell>
          <cell r="G95">
            <v>25</v>
          </cell>
          <cell r="H95">
            <v>25</v>
          </cell>
          <cell r="I95">
            <v>25</v>
          </cell>
          <cell r="J95">
            <v>25</v>
          </cell>
          <cell r="K95">
            <v>25</v>
          </cell>
          <cell r="L95">
            <v>25</v>
          </cell>
          <cell r="M95">
            <v>25</v>
          </cell>
          <cell r="N95">
            <v>25</v>
          </cell>
          <cell r="O95">
            <v>25</v>
          </cell>
          <cell r="P95">
            <v>25</v>
          </cell>
        </row>
        <row r="96">
          <cell r="A96">
            <v>2423.21</v>
          </cell>
          <cell r="D96" t="str">
            <v>NA</v>
          </cell>
          <cell r="E96">
            <v>25</v>
          </cell>
          <cell r="F96">
            <v>25</v>
          </cell>
          <cell r="G96">
            <v>25</v>
          </cell>
          <cell r="H96">
            <v>25</v>
          </cell>
          <cell r="I96">
            <v>25</v>
          </cell>
          <cell r="J96">
            <v>25</v>
          </cell>
          <cell r="K96">
            <v>25</v>
          </cell>
          <cell r="L96">
            <v>25</v>
          </cell>
          <cell r="M96">
            <v>25</v>
          </cell>
          <cell r="N96">
            <v>25</v>
          </cell>
          <cell r="O96">
            <v>25</v>
          </cell>
          <cell r="P96">
            <v>25</v>
          </cell>
        </row>
        <row r="97">
          <cell r="A97">
            <v>2423.2199999999998</v>
          </cell>
          <cell r="D97" t="str">
            <v>NA</v>
          </cell>
          <cell r="E97">
            <v>25</v>
          </cell>
          <cell r="F97">
            <v>25</v>
          </cell>
          <cell r="G97">
            <v>25</v>
          </cell>
          <cell r="H97">
            <v>25</v>
          </cell>
          <cell r="I97">
            <v>25</v>
          </cell>
          <cell r="J97">
            <v>25</v>
          </cell>
          <cell r="K97">
            <v>25</v>
          </cell>
          <cell r="L97">
            <v>25</v>
          </cell>
          <cell r="M97">
            <v>25</v>
          </cell>
          <cell r="N97">
            <v>25</v>
          </cell>
          <cell r="O97">
            <v>25</v>
          </cell>
          <cell r="P97">
            <v>25</v>
          </cell>
        </row>
        <row r="98">
          <cell r="A98">
            <v>2423.1999999999998</v>
          </cell>
          <cell r="D98" t="str">
            <v>NA</v>
          </cell>
          <cell r="E98">
            <v>25</v>
          </cell>
          <cell r="F98">
            <v>25</v>
          </cell>
          <cell r="G98">
            <v>25</v>
          </cell>
          <cell r="H98">
            <v>25</v>
          </cell>
          <cell r="I98">
            <v>25</v>
          </cell>
          <cell r="J98">
            <v>25</v>
          </cell>
          <cell r="K98">
            <v>25</v>
          </cell>
          <cell r="L98">
            <v>25</v>
          </cell>
          <cell r="M98">
            <v>25</v>
          </cell>
          <cell r="N98">
            <v>25</v>
          </cell>
          <cell r="O98">
            <v>25</v>
          </cell>
          <cell r="P98">
            <v>25</v>
          </cell>
        </row>
        <row r="99">
          <cell r="A99">
            <v>2424</v>
          </cell>
          <cell r="B99" t="str">
            <v>OSP</v>
          </cell>
          <cell r="C99" t="str">
            <v>SUBMARINE CABLE</v>
          </cell>
          <cell r="D99">
            <v>25</v>
          </cell>
          <cell r="E99">
            <v>25</v>
          </cell>
          <cell r="F99">
            <v>25</v>
          </cell>
          <cell r="G99">
            <v>25</v>
          </cell>
          <cell r="H99">
            <v>23</v>
          </cell>
          <cell r="I99">
            <v>25</v>
          </cell>
          <cell r="J99">
            <v>25</v>
          </cell>
          <cell r="K99">
            <v>25</v>
          </cell>
          <cell r="L99">
            <v>25</v>
          </cell>
          <cell r="M99">
            <v>25</v>
          </cell>
          <cell r="N99">
            <v>25</v>
          </cell>
          <cell r="O99">
            <v>25</v>
          </cell>
          <cell r="P99">
            <v>20</v>
          </cell>
        </row>
        <row r="100">
          <cell r="A100">
            <v>2424.1</v>
          </cell>
          <cell r="D100">
            <v>25</v>
          </cell>
          <cell r="E100">
            <v>25</v>
          </cell>
          <cell r="F100">
            <v>25</v>
          </cell>
          <cell r="G100">
            <v>25</v>
          </cell>
          <cell r="H100">
            <v>23</v>
          </cell>
          <cell r="I100">
            <v>25</v>
          </cell>
          <cell r="J100">
            <v>25</v>
          </cell>
          <cell r="K100">
            <v>25</v>
          </cell>
          <cell r="L100">
            <v>25</v>
          </cell>
          <cell r="M100">
            <v>25</v>
          </cell>
          <cell r="N100">
            <v>25</v>
          </cell>
          <cell r="O100">
            <v>25</v>
          </cell>
          <cell r="P100">
            <v>20</v>
          </cell>
        </row>
        <row r="101">
          <cell r="A101">
            <v>2424.11</v>
          </cell>
          <cell r="D101">
            <v>25</v>
          </cell>
          <cell r="E101">
            <v>25</v>
          </cell>
          <cell r="F101">
            <v>25</v>
          </cell>
          <cell r="G101">
            <v>25</v>
          </cell>
          <cell r="H101">
            <v>23</v>
          </cell>
          <cell r="I101">
            <v>25</v>
          </cell>
          <cell r="J101">
            <v>25</v>
          </cell>
          <cell r="K101">
            <v>25</v>
          </cell>
          <cell r="L101">
            <v>25</v>
          </cell>
          <cell r="M101">
            <v>25</v>
          </cell>
          <cell r="N101">
            <v>25</v>
          </cell>
          <cell r="O101">
            <v>25</v>
          </cell>
          <cell r="P101">
            <v>20</v>
          </cell>
        </row>
        <row r="102">
          <cell r="A102">
            <v>2424.12</v>
          </cell>
          <cell r="D102">
            <v>25</v>
          </cell>
          <cell r="E102">
            <v>25</v>
          </cell>
          <cell r="F102">
            <v>25</v>
          </cell>
          <cell r="G102">
            <v>25</v>
          </cell>
          <cell r="H102">
            <v>23</v>
          </cell>
          <cell r="I102">
            <v>25</v>
          </cell>
          <cell r="J102">
            <v>25</v>
          </cell>
          <cell r="K102">
            <v>25</v>
          </cell>
          <cell r="L102">
            <v>25</v>
          </cell>
          <cell r="M102">
            <v>25</v>
          </cell>
          <cell r="N102">
            <v>25</v>
          </cell>
          <cell r="O102">
            <v>25</v>
          </cell>
          <cell r="P102">
            <v>20</v>
          </cell>
        </row>
        <row r="103">
          <cell r="A103">
            <v>2424.1999999999998</v>
          </cell>
          <cell r="D103">
            <v>25</v>
          </cell>
          <cell r="E103">
            <v>25</v>
          </cell>
          <cell r="F103">
            <v>25</v>
          </cell>
          <cell r="G103">
            <v>25</v>
          </cell>
          <cell r="H103">
            <v>23</v>
          </cell>
          <cell r="I103">
            <v>25</v>
          </cell>
          <cell r="J103">
            <v>25</v>
          </cell>
          <cell r="K103">
            <v>25</v>
          </cell>
          <cell r="L103">
            <v>25</v>
          </cell>
          <cell r="M103">
            <v>25</v>
          </cell>
          <cell r="N103">
            <v>25</v>
          </cell>
          <cell r="O103">
            <v>25</v>
          </cell>
          <cell r="P103">
            <v>20</v>
          </cell>
        </row>
        <row r="104">
          <cell r="A104">
            <v>2424.21</v>
          </cell>
          <cell r="D104">
            <v>25</v>
          </cell>
          <cell r="E104">
            <v>25</v>
          </cell>
          <cell r="F104">
            <v>25</v>
          </cell>
          <cell r="G104">
            <v>25</v>
          </cell>
          <cell r="H104">
            <v>23</v>
          </cell>
          <cell r="I104">
            <v>25</v>
          </cell>
          <cell r="J104">
            <v>25</v>
          </cell>
          <cell r="K104">
            <v>25</v>
          </cell>
          <cell r="L104">
            <v>25</v>
          </cell>
          <cell r="M104">
            <v>25</v>
          </cell>
          <cell r="N104">
            <v>25</v>
          </cell>
          <cell r="O104">
            <v>25</v>
          </cell>
          <cell r="P104">
            <v>20</v>
          </cell>
        </row>
        <row r="105">
          <cell r="A105">
            <v>2424.2199999999998</v>
          </cell>
          <cell r="D105">
            <v>25</v>
          </cell>
          <cell r="E105">
            <v>25</v>
          </cell>
          <cell r="F105">
            <v>25</v>
          </cell>
          <cell r="G105">
            <v>25</v>
          </cell>
          <cell r="H105">
            <v>23</v>
          </cell>
          <cell r="I105">
            <v>25</v>
          </cell>
          <cell r="J105">
            <v>25</v>
          </cell>
          <cell r="K105">
            <v>25</v>
          </cell>
          <cell r="L105">
            <v>25</v>
          </cell>
          <cell r="M105">
            <v>25</v>
          </cell>
          <cell r="N105">
            <v>25</v>
          </cell>
          <cell r="O105">
            <v>25</v>
          </cell>
          <cell r="P105">
            <v>20</v>
          </cell>
        </row>
        <row r="106">
          <cell r="A106">
            <v>2426.1</v>
          </cell>
          <cell r="B106" t="str">
            <v>OSP</v>
          </cell>
          <cell r="C106" t="str">
            <v>INTRABLDG CABLE - METALLIC</v>
          </cell>
          <cell r="D106">
            <v>20</v>
          </cell>
          <cell r="E106">
            <v>20</v>
          </cell>
          <cell r="F106">
            <v>20</v>
          </cell>
          <cell r="G106">
            <v>20</v>
          </cell>
          <cell r="H106">
            <v>20</v>
          </cell>
          <cell r="I106">
            <v>20</v>
          </cell>
          <cell r="J106">
            <v>22</v>
          </cell>
          <cell r="K106">
            <v>20</v>
          </cell>
          <cell r="L106">
            <v>20</v>
          </cell>
          <cell r="M106">
            <v>20</v>
          </cell>
          <cell r="N106">
            <v>24</v>
          </cell>
          <cell r="O106">
            <v>20</v>
          </cell>
          <cell r="P106">
            <v>19</v>
          </cell>
        </row>
        <row r="107">
          <cell r="A107">
            <v>2426.11</v>
          </cell>
          <cell r="D107">
            <v>20</v>
          </cell>
          <cell r="E107">
            <v>20</v>
          </cell>
          <cell r="F107">
            <v>20</v>
          </cell>
          <cell r="G107">
            <v>20</v>
          </cell>
          <cell r="H107">
            <v>20</v>
          </cell>
          <cell r="I107">
            <v>20</v>
          </cell>
          <cell r="J107">
            <v>22</v>
          </cell>
          <cell r="K107">
            <v>20</v>
          </cell>
          <cell r="L107">
            <v>20</v>
          </cell>
          <cell r="M107">
            <v>20</v>
          </cell>
          <cell r="N107">
            <v>24</v>
          </cell>
          <cell r="O107">
            <v>20</v>
          </cell>
          <cell r="P107">
            <v>19</v>
          </cell>
        </row>
        <row r="108">
          <cell r="A108">
            <v>2426.12</v>
          </cell>
          <cell r="D108">
            <v>20</v>
          </cell>
          <cell r="E108">
            <v>20</v>
          </cell>
          <cell r="F108">
            <v>20</v>
          </cell>
          <cell r="G108">
            <v>20</v>
          </cell>
          <cell r="H108">
            <v>20</v>
          </cell>
          <cell r="I108">
            <v>20</v>
          </cell>
          <cell r="J108">
            <v>22</v>
          </cell>
          <cell r="K108">
            <v>20</v>
          </cell>
          <cell r="L108">
            <v>20</v>
          </cell>
          <cell r="M108">
            <v>20</v>
          </cell>
          <cell r="N108">
            <v>24</v>
          </cell>
          <cell r="O108">
            <v>20</v>
          </cell>
          <cell r="P108">
            <v>19</v>
          </cell>
        </row>
        <row r="109">
          <cell r="A109">
            <v>2426.1999999999998</v>
          </cell>
          <cell r="B109" t="str">
            <v>OSP</v>
          </cell>
          <cell r="C109" t="str">
            <v>INTRABLDG CABLE - NON METALLIC</v>
          </cell>
          <cell r="D109">
            <v>25</v>
          </cell>
          <cell r="E109">
            <v>25</v>
          </cell>
          <cell r="F109">
            <v>25</v>
          </cell>
          <cell r="G109">
            <v>25</v>
          </cell>
          <cell r="H109" t="str">
            <v>NA</v>
          </cell>
          <cell r="I109">
            <v>25</v>
          </cell>
          <cell r="J109">
            <v>25</v>
          </cell>
          <cell r="K109">
            <v>25</v>
          </cell>
          <cell r="L109">
            <v>25</v>
          </cell>
          <cell r="M109" t="str">
            <v>NA</v>
          </cell>
          <cell r="N109">
            <v>30</v>
          </cell>
          <cell r="O109" t="str">
            <v>NA</v>
          </cell>
          <cell r="P109">
            <v>19</v>
          </cell>
        </row>
        <row r="110">
          <cell r="A110">
            <v>2426.21</v>
          </cell>
          <cell r="D110">
            <v>25</v>
          </cell>
          <cell r="E110">
            <v>25</v>
          </cell>
          <cell r="F110">
            <v>25</v>
          </cell>
          <cell r="G110">
            <v>25</v>
          </cell>
          <cell r="H110" t="str">
            <v>NA</v>
          </cell>
          <cell r="I110">
            <v>25</v>
          </cell>
          <cell r="J110">
            <v>25</v>
          </cell>
          <cell r="K110">
            <v>25</v>
          </cell>
          <cell r="L110">
            <v>25</v>
          </cell>
          <cell r="M110" t="str">
            <v>NA</v>
          </cell>
          <cell r="N110">
            <v>31</v>
          </cell>
          <cell r="O110" t="str">
            <v>NA</v>
          </cell>
          <cell r="P110">
            <v>20</v>
          </cell>
        </row>
        <row r="111">
          <cell r="A111">
            <v>2426.2199999999998</v>
          </cell>
          <cell r="D111">
            <v>25</v>
          </cell>
          <cell r="E111">
            <v>25</v>
          </cell>
          <cell r="F111">
            <v>25</v>
          </cell>
          <cell r="G111">
            <v>25</v>
          </cell>
          <cell r="H111" t="str">
            <v>NA</v>
          </cell>
          <cell r="I111">
            <v>25</v>
          </cell>
          <cell r="J111">
            <v>25</v>
          </cell>
          <cell r="K111">
            <v>25</v>
          </cell>
          <cell r="L111">
            <v>25</v>
          </cell>
          <cell r="M111" t="str">
            <v>NA</v>
          </cell>
          <cell r="N111">
            <v>32</v>
          </cell>
          <cell r="O111" t="str">
            <v>NA</v>
          </cell>
          <cell r="P111">
            <v>21</v>
          </cell>
        </row>
        <row r="112">
          <cell r="A112">
            <v>20062441</v>
          </cell>
          <cell r="D112">
            <v>50</v>
          </cell>
          <cell r="E112">
            <v>50</v>
          </cell>
          <cell r="F112">
            <v>55</v>
          </cell>
          <cell r="G112">
            <v>50</v>
          </cell>
          <cell r="H112">
            <v>55</v>
          </cell>
          <cell r="I112">
            <v>55</v>
          </cell>
          <cell r="J112">
            <v>50</v>
          </cell>
          <cell r="K112">
            <v>65</v>
          </cell>
          <cell r="L112">
            <v>50</v>
          </cell>
          <cell r="M112">
            <v>55</v>
          </cell>
          <cell r="N112">
            <v>50</v>
          </cell>
          <cell r="O112">
            <v>55</v>
          </cell>
          <cell r="P112">
            <v>50</v>
          </cell>
        </row>
        <row r="113">
          <cell r="A113">
            <v>2441</v>
          </cell>
          <cell r="B113" t="str">
            <v>OSP</v>
          </cell>
          <cell r="C113" t="str">
            <v>CONDUIT SYSTEMS</v>
          </cell>
          <cell r="D113">
            <v>50</v>
          </cell>
          <cell r="E113">
            <v>50</v>
          </cell>
          <cell r="F113">
            <v>55</v>
          </cell>
          <cell r="G113">
            <v>50</v>
          </cell>
          <cell r="H113">
            <v>55</v>
          </cell>
          <cell r="I113">
            <v>55</v>
          </cell>
          <cell r="J113">
            <v>50</v>
          </cell>
          <cell r="K113">
            <v>65</v>
          </cell>
          <cell r="L113">
            <v>50</v>
          </cell>
          <cell r="M113">
            <v>55</v>
          </cell>
          <cell r="N113">
            <v>50</v>
          </cell>
          <cell r="O113">
            <v>55</v>
          </cell>
          <cell r="P113">
            <v>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9"/>
  <sheetViews>
    <sheetView tabSelected="1" zoomScale="75" zoomScaleNormal="75" workbookViewId="0">
      <selection activeCell="F11" sqref="F11:I11"/>
    </sheetView>
  </sheetViews>
  <sheetFormatPr defaultColWidth="10.81640625" defaultRowHeight="15.5" x14ac:dyDescent="0.35"/>
  <cols>
    <col min="1" max="1" width="44.7265625" style="2" customWidth="1"/>
    <col min="2" max="2" width="4" style="2" customWidth="1"/>
    <col min="3" max="3" width="17.1796875" style="2" customWidth="1"/>
    <col min="4" max="4" width="25.81640625" style="2" customWidth="1"/>
    <col min="5" max="5" width="21.54296875" style="2" customWidth="1"/>
    <col min="6" max="6" width="24.81640625" style="2" bestFit="1" customWidth="1"/>
    <col min="7" max="8" width="27.453125" style="2" customWidth="1"/>
    <col min="9" max="9" width="25.81640625" style="2" customWidth="1"/>
    <col min="10" max="10" width="13.54296875" style="2" bestFit="1" customWidth="1"/>
    <col min="11" max="16384" width="10.81640625" style="2"/>
  </cols>
  <sheetData>
    <row r="1" spans="1:9" x14ac:dyDescent="0.35">
      <c r="A1" s="1" t="s">
        <v>28</v>
      </c>
      <c r="C1" s="63">
        <v>44728</v>
      </c>
      <c r="H1" s="28" t="s">
        <v>31</v>
      </c>
    </row>
    <row r="2" spans="1:9" x14ac:dyDescent="0.35">
      <c r="A2" s="1" t="s">
        <v>29</v>
      </c>
      <c r="B2" s="3"/>
      <c r="C2" s="64"/>
      <c r="H2" s="153" t="s">
        <v>34</v>
      </c>
    </row>
    <row r="3" spans="1:9" x14ac:dyDescent="0.35">
      <c r="A3" s="1" t="s">
        <v>30</v>
      </c>
      <c r="B3" s="3"/>
      <c r="C3" s="64"/>
    </row>
    <row r="4" spans="1:9" x14ac:dyDescent="0.35">
      <c r="A4" s="191" t="str">
        <f>TEXT(C1,"mm/dd/yyyy") &amp; " Price Cap Annual Filing "</f>
        <v xml:space="preserve">06/16/2022 Price Cap Annual Filing </v>
      </c>
      <c r="B4" s="191"/>
      <c r="C4" s="191"/>
      <c r="D4" s="191"/>
      <c r="E4" s="191"/>
      <c r="F4" s="191"/>
      <c r="G4" s="191"/>
      <c r="H4" s="191"/>
      <c r="I4" s="191"/>
    </row>
    <row r="5" spans="1:9" x14ac:dyDescent="0.35">
      <c r="A5" s="192" t="s">
        <v>69</v>
      </c>
      <c r="B5" s="192"/>
      <c r="C5" s="192"/>
      <c r="D5" s="192"/>
      <c r="E5" s="192"/>
      <c r="F5" s="192"/>
      <c r="G5" s="192"/>
      <c r="H5" s="192"/>
      <c r="I5" s="192"/>
    </row>
    <row r="6" spans="1:9" x14ac:dyDescent="0.35">
      <c r="A6" s="49"/>
      <c r="B6" s="49"/>
      <c r="C6" s="49"/>
      <c r="D6" s="49"/>
      <c r="E6" s="49"/>
      <c r="F6" s="49"/>
      <c r="G6" s="49"/>
      <c r="H6" s="49"/>
      <c r="I6" s="49"/>
    </row>
    <row r="7" spans="1:9" x14ac:dyDescent="0.35">
      <c r="A7" s="5"/>
      <c r="C7" s="57"/>
      <c r="D7" s="193">
        <f>YEAR(E18) - 1</f>
        <v>2020</v>
      </c>
      <c r="E7" s="193"/>
      <c r="F7" s="48"/>
      <c r="G7" s="43"/>
    </row>
    <row r="8" spans="1:9" x14ac:dyDescent="0.35">
      <c r="D8" s="48" t="s">
        <v>17</v>
      </c>
      <c r="E8" s="48" t="s">
        <v>0</v>
      </c>
      <c r="F8" s="53" t="s">
        <v>93</v>
      </c>
      <c r="G8" s="53" t="s">
        <v>90</v>
      </c>
      <c r="H8" s="53" t="s">
        <v>90</v>
      </c>
      <c r="I8" s="53" t="s">
        <v>94</v>
      </c>
    </row>
    <row r="9" spans="1:9" x14ac:dyDescent="0.35">
      <c r="D9" s="191" t="s">
        <v>18</v>
      </c>
      <c r="E9" s="191"/>
      <c r="F9" s="186">
        <v>44074</v>
      </c>
      <c r="G9" s="186">
        <v>44012</v>
      </c>
      <c r="H9" s="186">
        <v>44012</v>
      </c>
      <c r="I9" s="186">
        <v>44053</v>
      </c>
    </row>
    <row r="10" spans="1:9" x14ac:dyDescent="0.35">
      <c r="A10" s="6"/>
      <c r="F10" s="188" t="s">
        <v>15</v>
      </c>
      <c r="G10" s="30" t="s">
        <v>19</v>
      </c>
      <c r="H10" s="30" t="s">
        <v>20</v>
      </c>
      <c r="I10" s="188" t="s">
        <v>16</v>
      </c>
    </row>
    <row r="11" spans="1:9" x14ac:dyDescent="0.35">
      <c r="A11" s="6"/>
      <c r="D11" s="7" t="s">
        <v>1</v>
      </c>
      <c r="E11" s="7" t="s">
        <v>1</v>
      </c>
      <c r="F11" s="187">
        <v>3.2100000000000002E-3</v>
      </c>
      <c r="G11" s="53">
        <v>1.3599999999999999E-2</v>
      </c>
      <c r="H11" s="53">
        <v>9.6200000000000001E-3</v>
      </c>
      <c r="I11" s="187">
        <v>1.2669999999999999E-4</v>
      </c>
    </row>
    <row r="12" spans="1:9" ht="16" thickBot="1" x14ac:dyDescent="0.4">
      <c r="A12" s="6"/>
      <c r="D12" s="95" t="s">
        <v>2</v>
      </c>
      <c r="E12" s="95" t="s">
        <v>3</v>
      </c>
      <c r="F12" s="96" t="str">
        <f>"(C) = B * " &amp; F11</f>
        <v>(C) = B * 0.00321</v>
      </c>
      <c r="G12" s="96" t="str">
        <f>"(D) = B * " &amp; G11</f>
        <v>(D) = B * 0.0136</v>
      </c>
      <c r="H12" s="96" t="str">
        <f>"(D2) = A * " &amp; H11</f>
        <v>(D2) = A * 0.00962</v>
      </c>
      <c r="I12" s="96" t="str">
        <f>"(E) = A * " &amp; I11</f>
        <v>(E) = A * 0.0001267</v>
      </c>
    </row>
    <row r="13" spans="1:9" x14ac:dyDescent="0.35">
      <c r="A13" s="3" t="s">
        <v>4</v>
      </c>
      <c r="D13" s="184"/>
      <c r="E13" s="184"/>
      <c r="F13" s="54">
        <f>E13*F11</f>
        <v>0</v>
      </c>
      <c r="G13" s="54">
        <f>E13*G11</f>
        <v>0</v>
      </c>
      <c r="H13" s="54">
        <f>D13*H11</f>
        <v>0</v>
      </c>
      <c r="I13" s="54">
        <f>D13*I11</f>
        <v>0</v>
      </c>
    </row>
    <row r="14" spans="1:9" x14ac:dyDescent="0.35">
      <c r="A14" s="3" t="s">
        <v>5</v>
      </c>
      <c r="D14" s="8">
        <f>E14</f>
        <v>0</v>
      </c>
      <c r="E14" s="27"/>
      <c r="G14" s="9"/>
      <c r="H14" s="9"/>
      <c r="I14" s="9"/>
    </row>
    <row r="15" spans="1:9" x14ac:dyDescent="0.35">
      <c r="A15" s="3" t="s">
        <v>6</v>
      </c>
      <c r="D15" s="47" t="e">
        <f>1-D14/D13</f>
        <v>#DIV/0!</v>
      </c>
      <c r="E15" s="47" t="e">
        <f>1-E14/E13</f>
        <v>#DIV/0!</v>
      </c>
      <c r="G15" s="4"/>
      <c r="H15" s="4"/>
      <c r="I15" s="4"/>
    </row>
    <row r="16" spans="1:9" x14ac:dyDescent="0.35">
      <c r="A16" s="3"/>
      <c r="D16" s="47"/>
      <c r="E16" s="47"/>
      <c r="G16" s="4"/>
      <c r="H16" s="4"/>
      <c r="I16" s="4"/>
    </row>
    <row r="17" spans="1:9" x14ac:dyDescent="0.35">
      <c r="A17" s="119"/>
      <c r="B17" s="118"/>
      <c r="C17" s="118"/>
      <c r="D17" s="198" t="str">
        <f>YEAR(E18) &amp; " Mid-Year Rate Changes"</f>
        <v>2021 Mid-Year Rate Changes</v>
      </c>
      <c r="E17" s="198"/>
      <c r="F17" s="53" t="s">
        <v>89</v>
      </c>
      <c r="G17" s="53" t="s">
        <v>91</v>
      </c>
      <c r="H17" s="53" t="s">
        <v>91</v>
      </c>
      <c r="I17" s="53" t="s">
        <v>92</v>
      </c>
    </row>
    <row r="18" spans="1:9" x14ac:dyDescent="0.35">
      <c r="A18" s="120"/>
      <c r="B18" s="118"/>
      <c r="C18" s="118"/>
      <c r="D18" s="117" t="s">
        <v>68</v>
      </c>
      <c r="E18" s="127">
        <v>44455</v>
      </c>
      <c r="F18" s="186">
        <v>44434</v>
      </c>
      <c r="G18" s="186">
        <v>44377</v>
      </c>
      <c r="H18" s="186">
        <v>44377</v>
      </c>
      <c r="I18" s="186">
        <v>44417</v>
      </c>
    </row>
    <row r="19" spans="1:9" x14ac:dyDescent="0.35">
      <c r="A19" s="120"/>
      <c r="B19" s="118"/>
      <c r="C19" s="118"/>
      <c r="D19" s="117"/>
      <c r="E19" s="117"/>
      <c r="F19" s="187">
        <v>4.0000000000000001E-3</v>
      </c>
      <c r="G19" s="187">
        <v>1.3310000000000001E-2</v>
      </c>
      <c r="H19" s="187">
        <v>8.3099999999999997E-3</v>
      </c>
      <c r="I19" s="187">
        <v>5.3499999999999999E-5</v>
      </c>
    </row>
    <row r="20" spans="1:9" x14ac:dyDescent="0.35">
      <c r="A20" s="120"/>
      <c r="B20" s="118"/>
      <c r="C20" s="118"/>
      <c r="D20" s="117"/>
      <c r="E20" s="117"/>
      <c r="F20" s="123" t="str">
        <f>"(C') = B * " &amp; F19</f>
        <v>(C') = B * 0.004</v>
      </c>
      <c r="G20" s="124" t="str">
        <f>"(D') = B * " &amp; G19</f>
        <v>(D') = B * 0.01331</v>
      </c>
      <c r="H20" s="124" t="str">
        <f>"(D2') = A * " &amp; H19</f>
        <v>(D2') = A * 0.00831</v>
      </c>
      <c r="I20" s="124" t="str">
        <f>"(E') = A * " &amp; I19</f>
        <v>(E') = A * 0.0000535</v>
      </c>
    </row>
    <row r="21" spans="1:9" x14ac:dyDescent="0.35">
      <c r="A21" s="125" t="s">
        <v>4</v>
      </c>
      <c r="B21" s="118"/>
      <c r="C21" s="118"/>
      <c r="D21" s="117"/>
      <c r="E21" s="117"/>
      <c r="F21" s="128">
        <f>E13*F19</f>
        <v>0</v>
      </c>
      <c r="G21" s="128">
        <f>E13*G19</f>
        <v>0</v>
      </c>
      <c r="H21" s="128">
        <f>D13*H19</f>
        <v>0</v>
      </c>
      <c r="I21" s="129">
        <f>D13*I19</f>
        <v>0</v>
      </c>
    </row>
    <row r="22" spans="1:9" x14ac:dyDescent="0.35">
      <c r="A22" s="121"/>
      <c r="B22" s="118"/>
      <c r="C22" s="118"/>
      <c r="D22" s="117"/>
      <c r="E22" s="117"/>
      <c r="F22" s="123" t="s">
        <v>64</v>
      </c>
      <c r="G22" s="123" t="s">
        <v>65</v>
      </c>
      <c r="H22" s="123" t="s">
        <v>66</v>
      </c>
      <c r="I22" s="123" t="s">
        <v>67</v>
      </c>
    </row>
    <row r="23" spans="1:9" x14ac:dyDescent="0.35">
      <c r="A23" s="125" t="s">
        <v>33</v>
      </c>
      <c r="B23" s="118"/>
      <c r="C23" s="118"/>
      <c r="D23" s="117"/>
      <c r="E23" s="117"/>
      <c r="F23" s="128">
        <f>IF(E18="",0,F21-F13)</f>
        <v>0</v>
      </c>
      <c r="G23" s="128">
        <f>IF(F18="",0,G21-G13)</f>
        <v>0</v>
      </c>
      <c r="H23" s="128">
        <f>IF(G18="",0,H21-H13)</f>
        <v>0</v>
      </c>
      <c r="I23" s="128">
        <f>IF(H18="",0,I21-I13)</f>
        <v>0</v>
      </c>
    </row>
    <row r="24" spans="1:9" x14ac:dyDescent="0.35">
      <c r="A24" s="125"/>
      <c r="B24" s="118"/>
      <c r="C24" s="118"/>
      <c r="D24" s="117"/>
      <c r="E24" s="117"/>
      <c r="F24" s="199" t="s">
        <v>78</v>
      </c>
      <c r="G24" s="199"/>
      <c r="H24" s="199"/>
      <c r="I24" s="199"/>
    </row>
    <row r="25" spans="1:9" x14ac:dyDescent="0.35">
      <c r="A25" s="125"/>
      <c r="B25" s="118"/>
      <c r="C25" s="118"/>
      <c r="D25" s="117"/>
      <c r="E25" s="117"/>
      <c r="F25" s="164"/>
      <c r="G25" s="164"/>
      <c r="H25" s="164"/>
      <c r="I25" s="164"/>
    </row>
    <row r="26" spans="1:9" x14ac:dyDescent="0.35">
      <c r="A26" s="121"/>
      <c r="B26" s="118"/>
      <c r="C26" s="118"/>
      <c r="D26" s="117"/>
      <c r="E26" s="117"/>
      <c r="F26" s="160" t="str">
        <f>"(I) = (F) * " &amp; TRIM(TEXT(F25,"# ?/?"))</f>
        <v>(I) = (F) * 0</v>
      </c>
      <c r="G26" s="160" t="str">
        <f>"(J) = (G) *  " &amp; TRIM(TEXT(G25,"# ?/?"))</f>
        <v>(J) = (G) *  0</v>
      </c>
      <c r="H26" s="160" t="str">
        <f>"(J2) = (G2) *  " &amp; TRIM(TEXT(H25,"# ?/?"))</f>
        <v>(J2) = (G2) *  0</v>
      </c>
      <c r="I26" s="160" t="str">
        <f>"(K) = (H) *  " &amp; TRIM(TEXT(I25,"# ?/?"))</f>
        <v>(K) = (H) *  0</v>
      </c>
    </row>
    <row r="27" spans="1:9" x14ac:dyDescent="0.35">
      <c r="A27" s="126" t="s">
        <v>63</v>
      </c>
      <c r="B27" s="118"/>
      <c r="C27" s="118"/>
      <c r="D27" s="117"/>
      <c r="E27" s="117"/>
      <c r="F27" s="163">
        <f>IF(E18="",0,F23*F25)</f>
        <v>0</v>
      </c>
      <c r="G27" s="128">
        <f>IF(E18="",0,G23*G25)</f>
        <v>0</v>
      </c>
      <c r="H27" s="128">
        <f>IF(E18="",0,H23*H25)</f>
        <v>0</v>
      </c>
      <c r="I27" s="128">
        <f>IF(E18="",0,I23*I25)</f>
        <v>0</v>
      </c>
    </row>
    <row r="28" spans="1:9" x14ac:dyDescent="0.35">
      <c r="A28" s="122"/>
      <c r="B28" s="118"/>
      <c r="C28" s="118"/>
      <c r="D28" s="117"/>
      <c r="E28" s="117"/>
      <c r="F28" s="128"/>
      <c r="G28" s="128"/>
      <c r="H28" s="128"/>
      <c r="I28" s="128"/>
    </row>
    <row r="29" spans="1:9" x14ac:dyDescent="0.35">
      <c r="C29" s="4"/>
      <c r="D29" s="197" t="str">
        <f>YEAR(C1)-1 &amp; " Annual"</f>
        <v>2021 Annual</v>
      </c>
      <c r="E29" s="197"/>
      <c r="F29" s="14"/>
      <c r="G29" s="14"/>
      <c r="H29" s="14"/>
      <c r="I29" s="14"/>
    </row>
    <row r="30" spans="1:9" x14ac:dyDescent="0.35">
      <c r="D30" s="48" t="s">
        <v>17</v>
      </c>
      <c r="E30" s="48" t="s">
        <v>0</v>
      </c>
      <c r="F30" s="53" t="s">
        <v>89</v>
      </c>
      <c r="G30" s="53" t="s">
        <v>91</v>
      </c>
      <c r="H30" s="53" t="s">
        <v>91</v>
      </c>
      <c r="I30" s="53" t="s">
        <v>92</v>
      </c>
    </row>
    <row r="31" spans="1:9" x14ac:dyDescent="0.35">
      <c r="D31" s="191" t="s">
        <v>18</v>
      </c>
      <c r="E31" s="191"/>
      <c r="F31" s="186">
        <v>44434</v>
      </c>
      <c r="G31" s="186">
        <v>44377</v>
      </c>
      <c r="H31" s="186">
        <v>44377</v>
      </c>
      <c r="I31" s="186">
        <v>44417</v>
      </c>
    </row>
    <row r="32" spans="1:9" x14ac:dyDescent="0.35">
      <c r="D32" s="48"/>
      <c r="E32" s="48"/>
      <c r="F32" s="23" t="s">
        <v>15</v>
      </c>
      <c r="G32" s="30" t="s">
        <v>19</v>
      </c>
      <c r="H32" s="30" t="s">
        <v>20</v>
      </c>
      <c r="I32" s="23" t="s">
        <v>16</v>
      </c>
    </row>
    <row r="33" spans="1:9" s="15" customFormat="1" x14ac:dyDescent="0.35">
      <c r="D33" s="7" t="s">
        <v>1</v>
      </c>
      <c r="E33" s="48" t="s">
        <v>1</v>
      </c>
      <c r="F33" s="187">
        <v>4.0000000000000001E-3</v>
      </c>
      <c r="G33" s="187">
        <v>1.3310000000000001E-2</v>
      </c>
      <c r="H33" s="187">
        <v>8.3099999999999997E-3</v>
      </c>
      <c r="I33" s="187">
        <v>5.3499999999999999E-5</v>
      </c>
    </row>
    <row r="34" spans="1:9" ht="18" customHeight="1" thickBot="1" x14ac:dyDescent="0.4">
      <c r="D34" s="95" t="s">
        <v>2</v>
      </c>
      <c r="E34" s="95" t="s">
        <v>3</v>
      </c>
      <c r="F34" s="96" t="str">
        <f>"(C) = B * " &amp; F33</f>
        <v>(C) = B * 0.004</v>
      </c>
      <c r="G34" s="97" t="str">
        <f xml:space="preserve"> "(D) = B * " &amp; G33</f>
        <v>(D) = B * 0.01331</v>
      </c>
      <c r="H34" s="97" t="str">
        <f>"(D2) = A * " &amp; H33</f>
        <v>(D2) = A * 0.00831</v>
      </c>
      <c r="I34" s="97" t="str">
        <f>"(E) = A * " &amp; I33</f>
        <v>(E) = A * 0.0000535</v>
      </c>
    </row>
    <row r="35" spans="1:9" x14ac:dyDescent="0.35">
      <c r="A35" s="3" t="s">
        <v>4</v>
      </c>
      <c r="D35" s="27"/>
      <c r="E35" s="27"/>
      <c r="F35" s="54">
        <f>E35*F33</f>
        <v>0</v>
      </c>
      <c r="G35" s="54">
        <f>E35*G33</f>
        <v>0</v>
      </c>
      <c r="H35" s="54">
        <f>D35*H33</f>
        <v>0</v>
      </c>
      <c r="I35" s="54">
        <f>D35*I33</f>
        <v>0</v>
      </c>
    </row>
    <row r="36" spans="1:9" x14ac:dyDescent="0.35">
      <c r="A36" s="12" t="s">
        <v>5</v>
      </c>
      <c r="D36" s="8">
        <f>E36</f>
        <v>0</v>
      </c>
      <c r="E36" s="27"/>
    </row>
    <row r="37" spans="1:9" x14ac:dyDescent="0.35">
      <c r="A37" s="3" t="s">
        <v>6</v>
      </c>
      <c r="D37" s="47" t="e">
        <f>1-D36/D35</f>
        <v>#DIV/0!</v>
      </c>
      <c r="E37" s="47" t="e">
        <f>1-E36/E35</f>
        <v>#DIV/0!</v>
      </c>
      <c r="F37" s="8"/>
      <c r="G37" s="16"/>
      <c r="H37" s="16"/>
      <c r="I37" s="16"/>
    </row>
    <row r="38" spans="1:9" x14ac:dyDescent="0.35">
      <c r="A38" s="3"/>
      <c r="D38" s="10"/>
      <c r="E38" s="10"/>
      <c r="F38" s="8"/>
      <c r="G38" s="16"/>
      <c r="H38" s="16"/>
    </row>
    <row r="39" spans="1:9" x14ac:dyDescent="0.35">
      <c r="B39" s="11"/>
      <c r="C39" s="11"/>
      <c r="D39" s="139" t="str">
        <f>"10/" &amp; YEAR(C1)-1 &amp;  " - 9/" &amp;YEAR(C1)</f>
        <v>10/2021 - 9/2022</v>
      </c>
      <c r="E39" s="139" t="str">
        <f>"10/" &amp; YEAR(C1) &amp;  " - 9/" &amp;YEAR(C1)+1</f>
        <v>10/2022 - 9/2023</v>
      </c>
      <c r="F39" s="7" t="s">
        <v>7</v>
      </c>
      <c r="G39" s="7"/>
    </row>
    <row r="40" spans="1:9" x14ac:dyDescent="0.35">
      <c r="A40" s="18" t="s">
        <v>8</v>
      </c>
      <c r="B40" s="11"/>
      <c r="C40" s="11"/>
      <c r="D40" s="98" t="s">
        <v>2</v>
      </c>
      <c r="E40" s="98" t="s">
        <v>3</v>
      </c>
      <c r="F40" s="98" t="s">
        <v>35</v>
      </c>
      <c r="G40" s="48"/>
    </row>
    <row r="41" spans="1:9" x14ac:dyDescent="0.35">
      <c r="A41" s="24" t="str">
        <f>F8 &amp; " - " &amp; F11 &amp; " Factor " &amp; D7 &amp; " Revenue - C"</f>
        <v>FCC 20-120 - 0.00321 Factor 2020 Revenue - C</v>
      </c>
      <c r="B41" s="11"/>
      <c r="C41" s="11"/>
      <c r="D41" s="34">
        <f>F13</f>
        <v>0</v>
      </c>
      <c r="E41" s="29"/>
      <c r="F41" s="13"/>
      <c r="G41" s="13"/>
    </row>
    <row r="42" spans="1:9" x14ac:dyDescent="0.35">
      <c r="A42" s="120" t="str">
        <f>F17 &amp; " - " &amp; F19 &amp; " Factor " &amp; " Mid-Year Revenue - I"</f>
        <v>FCC 21-98 - 0.004 Factor  Mid-Year Revenue - I</v>
      </c>
      <c r="B42" s="37"/>
      <c r="C42" s="37"/>
      <c r="D42" s="34">
        <f>F27</f>
        <v>0</v>
      </c>
      <c r="E42" s="29"/>
      <c r="F42" s="13"/>
      <c r="G42" s="13"/>
    </row>
    <row r="43" spans="1:9" ht="16" thickBot="1" x14ac:dyDescent="0.4">
      <c r="A43" s="24" t="str">
        <f>F30 &amp; " - " &amp; F33 &amp; " Factor " &amp; D29 &amp; " Revenue - C"</f>
        <v>FCC 21-98 - 0.004 Factor 2021 Annual Revenue - C</v>
      </c>
      <c r="D43" s="31"/>
      <c r="E43" s="35">
        <f>+F35</f>
        <v>0</v>
      </c>
      <c r="F43" s="13"/>
      <c r="G43" s="13"/>
    </row>
    <row r="44" spans="1:9" x14ac:dyDescent="0.35">
      <c r="D44" s="34">
        <f>SUM(D41:D41)</f>
        <v>0</v>
      </c>
      <c r="E44" s="32">
        <f>+E43</f>
        <v>0</v>
      </c>
    </row>
    <row r="45" spans="1:9" x14ac:dyDescent="0.35">
      <c r="A45" s="3" t="s">
        <v>9</v>
      </c>
      <c r="D45" s="33" t="e">
        <f>E15</f>
        <v>#DIV/0!</v>
      </c>
      <c r="E45" s="33" t="e">
        <f>E37</f>
        <v>#DIV/0!</v>
      </c>
    </row>
    <row r="46" spans="1:9" x14ac:dyDescent="0.35">
      <c r="A46" s="3" t="s">
        <v>10</v>
      </c>
      <c r="D46" s="32" t="e">
        <f>D44*D45</f>
        <v>#DIV/0!</v>
      </c>
      <c r="E46" s="32" t="e">
        <f>E44*E45</f>
        <v>#DIV/0!</v>
      </c>
    </row>
    <row r="47" spans="1:9" x14ac:dyDescent="0.35">
      <c r="A47" s="3" t="str">
        <f>"FCC "&amp;D$7&amp;" Price Cap Interstate End User Revenue"</f>
        <v>FCC 2020 Price Cap Interstate End User Revenue</v>
      </c>
      <c r="D47" s="130">
        <f>E$13-E$14</f>
        <v>0</v>
      </c>
      <c r="E47" s="33"/>
    </row>
    <row r="48" spans="1:9" x14ac:dyDescent="0.35">
      <c r="A48" s="42" t="str">
        <f>"FCC " &amp; YEAR(C$1)-1 &amp; " Price Cap Interstate End User Revenue"</f>
        <v>FCC 2021 Price Cap Interstate End User Revenue</v>
      </c>
      <c r="D48" s="130">
        <f>E$35-E$36</f>
        <v>0</v>
      </c>
      <c r="E48" s="33"/>
    </row>
    <row r="49" spans="1:8" x14ac:dyDescent="0.35">
      <c r="A49" s="3" t="s">
        <v>61</v>
      </c>
      <c r="D49" s="33" t="e">
        <f>(D48-D47)/D47</f>
        <v>#DIV/0!</v>
      </c>
      <c r="E49" s="33"/>
    </row>
    <row r="50" spans="1:8" x14ac:dyDescent="0.35">
      <c r="A50" s="3" t="s">
        <v>62</v>
      </c>
      <c r="D50" s="59" t="e">
        <f>D46*(1+D49)</f>
        <v>#DIV/0!</v>
      </c>
      <c r="E50" s="60" t="e">
        <f>E46</f>
        <v>#DIV/0!</v>
      </c>
      <c r="F50" s="159" t="e">
        <f>E50-D50</f>
        <v>#DIV/0!</v>
      </c>
      <c r="G50" s="26"/>
    </row>
    <row r="51" spans="1:8" x14ac:dyDescent="0.35">
      <c r="A51" s="3"/>
      <c r="D51" s="19"/>
      <c r="E51" s="19"/>
      <c r="F51" s="17"/>
      <c r="G51" s="17"/>
      <c r="H51" s="20"/>
    </row>
    <row r="52" spans="1:8" x14ac:dyDescent="0.35">
      <c r="D52" s="25" t="str">
        <f>"7/" &amp; YEAR(C1)-1 &amp;  " - 6/" &amp;YEAR(C1)</f>
        <v>7/2021 - 6/2022</v>
      </c>
      <c r="E52" s="25" t="str">
        <f>"7/" &amp; YEAR(C1) &amp;  " - 6/" &amp;YEAR(C1)+1</f>
        <v>7/2022 - 6/2023</v>
      </c>
      <c r="F52" s="7" t="s">
        <v>7</v>
      </c>
      <c r="G52" s="7"/>
      <c r="H52" s="21"/>
    </row>
    <row r="53" spans="1:8" x14ac:dyDescent="0.35">
      <c r="A53" s="36" t="s">
        <v>11</v>
      </c>
      <c r="B53" s="37"/>
      <c r="C53" s="37"/>
      <c r="D53" s="98" t="s">
        <v>2</v>
      </c>
      <c r="E53" s="98" t="s">
        <v>3</v>
      </c>
      <c r="F53" s="98" t="s">
        <v>35</v>
      </c>
      <c r="G53" s="185"/>
    </row>
    <row r="54" spans="1:8" x14ac:dyDescent="0.35">
      <c r="A54" s="179" t="s">
        <v>86</v>
      </c>
      <c r="B54" s="37"/>
      <c r="C54" s="37"/>
      <c r="D54" s="38"/>
      <c r="E54" s="38"/>
      <c r="F54" s="38"/>
      <c r="G54" s="185"/>
    </row>
    <row r="55" spans="1:8" x14ac:dyDescent="0.35">
      <c r="A55" s="24" t="str">
        <f xml:space="preserve"> G8 &amp; " - " &amp; G11 &amp; " Factor " &amp; D7 &amp; " Revenue - D"</f>
        <v>DA 20-692 - 0.0136 Factor 2020 Revenue - D</v>
      </c>
      <c r="B55" s="39"/>
      <c r="C55" s="37"/>
      <c r="D55" s="40">
        <f>G13</f>
        <v>0</v>
      </c>
      <c r="E55" s="61"/>
      <c r="F55" s="44"/>
      <c r="G55" s="20"/>
    </row>
    <row r="56" spans="1:8" x14ac:dyDescent="0.35">
      <c r="A56" s="120" t="str">
        <f xml:space="preserve"> G17 &amp; " - " &amp; G19 &amp; " Factor " &amp; " Mid-Year Revenue - J"</f>
        <v>DA 21-779 - 0.01331 Factor  Mid-Year Revenue - J</v>
      </c>
      <c r="B56" s="39"/>
      <c r="C56" s="37"/>
      <c r="D56" s="40">
        <f>G27</f>
        <v>0</v>
      </c>
      <c r="E56" s="61"/>
      <c r="F56" s="44"/>
    </row>
    <row r="57" spans="1:8" x14ac:dyDescent="0.35">
      <c r="A57" s="24" t="str">
        <f>G30 &amp; " - " &amp; G33 &amp; " Factor " &amp; D29 &amp; " Revenue - D"</f>
        <v>DA 21-779 - 0.01331 Factor 2021 Annual Revenue - D</v>
      </c>
      <c r="B57" s="39"/>
      <c r="C57" s="37"/>
      <c r="D57" s="40"/>
      <c r="E57" s="40">
        <f>G35</f>
        <v>0</v>
      </c>
      <c r="F57" s="44"/>
    </row>
    <row r="58" spans="1:8" x14ac:dyDescent="0.35">
      <c r="A58" s="189" t="s">
        <v>88</v>
      </c>
      <c r="F58" s="41"/>
    </row>
    <row r="59" spans="1:8" x14ac:dyDescent="0.35">
      <c r="A59" s="42" t="s">
        <v>21</v>
      </c>
      <c r="B59" s="43"/>
      <c r="C59" s="46"/>
      <c r="D59" s="45" t="e">
        <f>E15</f>
        <v>#DIV/0!</v>
      </c>
      <c r="E59" s="45" t="e">
        <f>E37</f>
        <v>#DIV/0!</v>
      </c>
      <c r="F59" s="41"/>
    </row>
    <row r="60" spans="1:8" x14ac:dyDescent="0.35">
      <c r="A60" s="42" t="s">
        <v>23</v>
      </c>
      <c r="B60" s="43"/>
      <c r="C60" s="46"/>
      <c r="D60" s="181" t="e">
        <f>(D55+D56)*D59</f>
        <v>#DIV/0!</v>
      </c>
      <c r="E60" s="61" t="e">
        <f>E57*E59</f>
        <v>#DIV/0!</v>
      </c>
      <c r="F60" s="41"/>
    </row>
    <row r="61" spans="1:8" x14ac:dyDescent="0.35">
      <c r="A61" s="189" t="s">
        <v>82</v>
      </c>
      <c r="B61" s="147"/>
      <c r="C61" s="46"/>
      <c r="D61" s="180"/>
      <c r="E61" s="61"/>
      <c r="F61" s="41"/>
    </row>
    <row r="62" spans="1:8" x14ac:dyDescent="0.35">
      <c r="A62" s="42" t="str">
        <f>"FCC "&amp;D$7&amp;" Price Cap Interstate End User Revenue"</f>
        <v>FCC 2020 Price Cap Interstate End User Revenue</v>
      </c>
      <c r="B62" s="147"/>
      <c r="C62" s="147"/>
      <c r="D62" s="140">
        <f>E$13-E$14</f>
        <v>0</v>
      </c>
      <c r="E62" s="61"/>
      <c r="F62" s="41"/>
    </row>
    <row r="63" spans="1:8" x14ac:dyDescent="0.35">
      <c r="A63" s="42" t="str">
        <f>"FCC " &amp; YEAR(C$1)-1 &amp; " Price Cap Interstate End User Revenue"</f>
        <v>FCC 2021 Price Cap Interstate End User Revenue</v>
      </c>
      <c r="B63" s="147"/>
      <c r="C63" s="147"/>
      <c r="D63" s="140">
        <f>E$35-E$36</f>
        <v>0</v>
      </c>
      <c r="E63" s="61"/>
      <c r="F63" s="41"/>
    </row>
    <row r="64" spans="1:8" x14ac:dyDescent="0.35">
      <c r="A64" s="42" t="s">
        <v>83</v>
      </c>
      <c r="B64" s="147"/>
      <c r="C64" s="147"/>
      <c r="D64" s="46" t="e">
        <f>(D63-D62)/D62</f>
        <v>#DIV/0!</v>
      </c>
      <c r="E64" s="61"/>
      <c r="F64" s="41"/>
    </row>
    <row r="65" spans="1:7" x14ac:dyDescent="0.35">
      <c r="A65" s="42" t="s">
        <v>82</v>
      </c>
      <c r="B65" s="147"/>
      <c r="C65" s="147"/>
      <c r="D65" s="182" t="e">
        <f>D60*(1+D64)</f>
        <v>#DIV/0!</v>
      </c>
      <c r="E65" s="61" t="e">
        <f>E60</f>
        <v>#DIV/0!</v>
      </c>
      <c r="F65" s="183" t="e">
        <f>E65-D65</f>
        <v>#DIV/0!</v>
      </c>
    </row>
    <row r="66" spans="1:7" x14ac:dyDescent="0.35">
      <c r="A66" s="42"/>
      <c r="B66" s="147"/>
      <c r="C66" s="147"/>
      <c r="D66" s="182"/>
      <c r="E66" s="61"/>
      <c r="F66" s="41"/>
    </row>
    <row r="67" spans="1:7" x14ac:dyDescent="0.35">
      <c r="A67" s="179" t="s">
        <v>85</v>
      </c>
      <c r="B67" s="147"/>
      <c r="C67" s="46"/>
      <c r="D67" s="180"/>
      <c r="E67" s="61"/>
      <c r="F67" s="41"/>
    </row>
    <row r="68" spans="1:7" x14ac:dyDescent="0.35">
      <c r="A68" s="24" t="str">
        <f>H8 &amp; " - " &amp; H11 &amp; " Factor " &amp; D7 &amp; " Revenue - D2"</f>
        <v>DA 20-692 - 0.00962 Factor 2020 Revenue - D2</v>
      </c>
      <c r="B68" s="39"/>
      <c r="C68" s="37"/>
      <c r="D68" s="40">
        <f>H13</f>
        <v>0</v>
      </c>
      <c r="E68" s="61"/>
      <c r="F68" s="41"/>
    </row>
    <row r="69" spans="1:7" x14ac:dyDescent="0.35">
      <c r="A69" s="120" t="str">
        <f>H17 &amp; " - " &amp; H19 &amp; " Factor " &amp; " Mid-Year Revenue - J2"</f>
        <v>DA 21-779 - 0.00831 Factor  Mid-Year Revenue - J2</v>
      </c>
      <c r="B69" s="39"/>
      <c r="C69" s="37"/>
      <c r="D69" s="40">
        <f>H27</f>
        <v>0</v>
      </c>
      <c r="E69" s="61"/>
      <c r="F69" s="41"/>
    </row>
    <row r="70" spans="1:7" x14ac:dyDescent="0.35">
      <c r="A70" s="24" t="str">
        <f>H30 &amp; " - " &amp; H33 &amp; " Factor " &amp; D29 &amp; " Revenue - D2"</f>
        <v>DA 21-779 - 0.00831 Factor 2021 Annual Revenue - D2</v>
      </c>
      <c r="B70" s="39"/>
      <c r="C70" s="37"/>
      <c r="D70" s="181"/>
      <c r="E70" s="61">
        <f>H35</f>
        <v>0</v>
      </c>
      <c r="F70" s="41"/>
    </row>
    <row r="71" spans="1:7" x14ac:dyDescent="0.35">
      <c r="A71" s="189" t="s">
        <v>87</v>
      </c>
      <c r="B71" s="147"/>
      <c r="C71" s="46"/>
      <c r="D71" s="180"/>
      <c r="E71" s="61"/>
      <c r="F71" s="41"/>
    </row>
    <row r="72" spans="1:7" x14ac:dyDescent="0.35">
      <c r="A72" s="42" t="s">
        <v>22</v>
      </c>
      <c r="B72" s="43"/>
      <c r="C72" s="46"/>
      <c r="D72" s="45" t="e">
        <f>D15</f>
        <v>#DIV/0!</v>
      </c>
      <c r="E72" s="45" t="e">
        <f>D37</f>
        <v>#DIV/0!</v>
      </c>
      <c r="F72"/>
      <c r="G72" s="17"/>
    </row>
    <row r="73" spans="1:7" x14ac:dyDescent="0.35">
      <c r="A73" s="42" t="s">
        <v>24</v>
      </c>
      <c r="B73" s="43"/>
      <c r="C73" s="46"/>
      <c r="D73" s="182" t="e">
        <f>(D68+D69)*D72</f>
        <v>#DIV/0!</v>
      </c>
      <c r="E73" s="40" t="e">
        <f>E70*E72</f>
        <v>#DIV/0!</v>
      </c>
      <c r="F73"/>
      <c r="G73" s="17"/>
    </row>
    <row r="74" spans="1:7" x14ac:dyDescent="0.35">
      <c r="A74" s="189" t="s">
        <v>84</v>
      </c>
      <c r="B74" s="147"/>
      <c r="C74" s="147"/>
      <c r="D74" s="61"/>
      <c r="E74" s="61"/>
      <c r="F74"/>
      <c r="G74" s="17"/>
    </row>
    <row r="75" spans="1:7" x14ac:dyDescent="0.35">
      <c r="A75" s="42" t="str">
        <f>"FCC "&amp;D$7&amp;" Price Cap Total Interstate Revenue"</f>
        <v>FCC 2020 Price Cap Total Interstate Revenue</v>
      </c>
      <c r="B75" s="43"/>
      <c r="C75" s="43"/>
      <c r="D75" s="32">
        <f>D$13-D$14</f>
        <v>0</v>
      </c>
      <c r="E75" s="61"/>
      <c r="F75"/>
      <c r="G75" s="17"/>
    </row>
    <row r="76" spans="1:7" x14ac:dyDescent="0.35">
      <c r="A76" s="42" t="str">
        <f>"FCC " &amp; YEAR(C$1)-1 &amp; " Price Cap Total Interstate Revenue"</f>
        <v>FCC 2021 Price Cap Total Interstate Revenue</v>
      </c>
      <c r="B76" s="43"/>
      <c r="C76" s="43"/>
      <c r="D76" s="32">
        <f>D$35-D$36</f>
        <v>0</v>
      </c>
      <c r="E76" s="61"/>
      <c r="F76"/>
      <c r="G76" s="17"/>
    </row>
    <row r="77" spans="1:7" x14ac:dyDescent="0.35">
      <c r="A77" s="42" t="s">
        <v>81</v>
      </c>
      <c r="B77" s="147"/>
      <c r="C77" s="43"/>
      <c r="D77" s="33" t="e">
        <f>(D76-D75)/D75</f>
        <v>#DIV/0!</v>
      </c>
      <c r="E77" s="61"/>
      <c r="F77"/>
      <c r="G77" s="17"/>
    </row>
    <row r="78" spans="1:7" x14ac:dyDescent="0.35">
      <c r="A78" s="42" t="s">
        <v>84</v>
      </c>
      <c r="B78" s="147"/>
      <c r="C78" s="147"/>
      <c r="D78" s="182" t="e">
        <f>D73*(1+D77)</f>
        <v>#DIV/0!</v>
      </c>
      <c r="E78" s="61" t="e">
        <f>E73</f>
        <v>#DIV/0!</v>
      </c>
      <c r="F78" s="183" t="e">
        <f>E78-D78</f>
        <v>#DIV/0!</v>
      </c>
      <c r="G78" s="17"/>
    </row>
    <row r="79" spans="1:7" x14ac:dyDescent="0.35">
      <c r="A79" s="42"/>
      <c r="B79" s="147"/>
      <c r="C79" s="147"/>
      <c r="D79" s="182"/>
      <c r="E79" s="61"/>
      <c r="F79"/>
      <c r="G79" s="17"/>
    </row>
    <row r="81" spans="1:9" x14ac:dyDescent="0.35">
      <c r="D81" s="25" t="str">
        <f>D39</f>
        <v>10/2021 - 9/2022</v>
      </c>
      <c r="E81" s="25" t="str">
        <f>E39</f>
        <v>10/2022 - 9/2023</v>
      </c>
      <c r="F81" s="7" t="s">
        <v>7</v>
      </c>
      <c r="G81" s="7"/>
    </row>
    <row r="82" spans="1:9" x14ac:dyDescent="0.35">
      <c r="A82" s="5" t="s">
        <v>12</v>
      </c>
      <c r="D82" s="98" t="s">
        <v>2</v>
      </c>
      <c r="E82" s="98" t="s">
        <v>3</v>
      </c>
      <c r="F82" s="98" t="s">
        <v>35</v>
      </c>
      <c r="G82" s="48"/>
    </row>
    <row r="83" spans="1:9" x14ac:dyDescent="0.35">
      <c r="A83" s="24" t="str">
        <f>I8 &amp; " - " &amp; I11 &amp; " Factor " &amp; D7 &amp; " Revenue - E"</f>
        <v>DA 20-856 - 0.0001267 Factor 2020 Revenue - E</v>
      </c>
      <c r="D83" s="34">
        <f>I13</f>
        <v>0</v>
      </c>
      <c r="E83" s="34"/>
      <c r="F83" s="13"/>
      <c r="G83" s="13"/>
    </row>
    <row r="84" spans="1:9" x14ac:dyDescent="0.35">
      <c r="A84" s="120" t="str">
        <f>I17&amp; " - " &amp; I19 &amp; " Factor " &amp; " Mid-Year Revenue - K"</f>
        <v>DA 21-976 - 0.0000535 Factor  Mid-Year Revenue - K</v>
      </c>
      <c r="D84" s="34">
        <f>I27</f>
        <v>0</v>
      </c>
      <c r="E84" s="34"/>
      <c r="F84" s="13"/>
      <c r="G84" s="13"/>
    </row>
    <row r="85" spans="1:9" ht="16" thickBot="1" x14ac:dyDescent="0.4">
      <c r="A85" s="24" t="str">
        <f>I30 &amp; " - " &amp; I33 &amp; " Factor " &amp; D29 &amp; " Revenue - E"</f>
        <v>DA 21-976 - 0.0000535 Factor 2021 Annual Revenue - E</v>
      </c>
      <c r="D85" s="35"/>
      <c r="E85" s="35">
        <f>I35</f>
        <v>0</v>
      </c>
      <c r="F85" s="13"/>
      <c r="G85" s="13"/>
    </row>
    <row r="86" spans="1:9" x14ac:dyDescent="0.35">
      <c r="A86" s="3"/>
      <c r="D86" s="34">
        <f>SUM(D83:D85)</f>
        <v>0</v>
      </c>
      <c r="E86" s="34">
        <f>SUM(E83:E85)</f>
        <v>0</v>
      </c>
      <c r="F86" s="13"/>
      <c r="G86" s="13"/>
    </row>
    <row r="87" spans="1:9" x14ac:dyDescent="0.35">
      <c r="A87" s="3" t="s">
        <v>9</v>
      </c>
      <c r="D87" s="33" t="e">
        <f>+D15</f>
        <v>#DIV/0!</v>
      </c>
      <c r="E87" s="33" t="e">
        <f>+D37</f>
        <v>#DIV/0!</v>
      </c>
      <c r="F87" s="13"/>
      <c r="G87" s="13"/>
    </row>
    <row r="88" spans="1:9" x14ac:dyDescent="0.35">
      <c r="A88" s="3" t="s">
        <v>10</v>
      </c>
      <c r="D88" s="59" t="e">
        <f>D86*D87</f>
        <v>#DIV/0!</v>
      </c>
      <c r="E88" s="60" t="e">
        <f>E86*E87</f>
        <v>#DIV/0!</v>
      </c>
      <c r="F88"/>
      <c r="G88" s="17"/>
    </row>
    <row r="89" spans="1:9" x14ac:dyDescent="0.35">
      <c r="A89" s="42" t="str">
        <f>"FCC "&amp;D$7&amp;" Price Cap Total End User Revenue"</f>
        <v>FCC 2020 Price Cap Total End User Revenue</v>
      </c>
      <c r="D89" s="32">
        <f>D$13-D$14</f>
        <v>0</v>
      </c>
      <c r="E89" s="61"/>
      <c r="F89"/>
      <c r="G89" s="17"/>
    </row>
    <row r="90" spans="1:9" x14ac:dyDescent="0.35">
      <c r="A90" s="42" t="str">
        <f>"FCC " &amp; YEAR(C$1)-1 &amp; " Price Cap Total End User Revenue"</f>
        <v>FCC 2021 Price Cap Total End User Revenue</v>
      </c>
      <c r="D90" s="32">
        <f>D$35-D$36</f>
        <v>0</v>
      </c>
      <c r="E90" s="61"/>
      <c r="F90"/>
      <c r="G90" s="17"/>
    </row>
    <row r="91" spans="1:9" x14ac:dyDescent="0.35">
      <c r="A91" s="3" t="s">
        <v>61</v>
      </c>
      <c r="D91" s="33" t="e">
        <f>(D90-D89)/D89</f>
        <v>#DIV/0!</v>
      </c>
      <c r="E91" s="61"/>
      <c r="F91"/>
      <c r="G91" s="17"/>
    </row>
    <row r="92" spans="1:9" x14ac:dyDescent="0.35">
      <c r="A92" s="3" t="s">
        <v>62</v>
      </c>
      <c r="D92" s="59" t="e">
        <f>D88*(1+D91)</f>
        <v>#DIV/0!</v>
      </c>
      <c r="E92" s="60" t="e">
        <f>E88</f>
        <v>#DIV/0!</v>
      </c>
      <c r="F92" s="159" t="e">
        <f>E92-D92</f>
        <v>#DIV/0!</v>
      </c>
      <c r="G92" s="17"/>
    </row>
    <row r="93" spans="1:9" x14ac:dyDescent="0.35">
      <c r="D93" s="13"/>
      <c r="E93" s="13"/>
      <c r="F93" s="13"/>
      <c r="G93" s="13"/>
      <c r="H93" s="13"/>
    </row>
    <row r="94" spans="1:9" x14ac:dyDescent="0.35">
      <c r="D94" s="104"/>
      <c r="E94" s="104"/>
      <c r="F94" s="104" t="s">
        <v>55</v>
      </c>
      <c r="G94" s="195" t="s">
        <v>48</v>
      </c>
      <c r="H94" s="195"/>
      <c r="I94" s="195"/>
    </row>
    <row r="95" spans="1:9" customFormat="1" ht="16" thickBot="1" x14ac:dyDescent="0.4">
      <c r="A95" s="72"/>
      <c r="B95" s="72"/>
      <c r="C95" s="72"/>
      <c r="D95" s="105" t="s">
        <v>57</v>
      </c>
      <c r="E95" s="105" t="s">
        <v>13</v>
      </c>
      <c r="F95" s="105" t="s">
        <v>56</v>
      </c>
      <c r="G95" s="196" t="s">
        <v>58</v>
      </c>
      <c r="H95" s="196"/>
      <c r="I95" s="196"/>
    </row>
    <row r="96" spans="1:9" customFormat="1" x14ac:dyDescent="0.35">
      <c r="A96" s="102" t="str">
        <f>"499A "&amp;YEAR(C1)&amp;" Interstate End User Revenues"</f>
        <v>499A 2022 Interstate End User Revenues</v>
      </c>
      <c r="D96" s="52"/>
      <c r="E96" s="52"/>
      <c r="F96" s="103">
        <f>D96+E96</f>
        <v>0</v>
      </c>
      <c r="G96" s="194" t="e">
        <f>IF(ROUND(F96-(E35*E37),0)=0,"OK"," ERROR:  Price CAP Rev does not match 499A Interstate Rev * Price Cap Rev %")</f>
        <v>#DIV/0!</v>
      </c>
      <c r="H96" s="194"/>
      <c r="I96" s="194"/>
    </row>
    <row r="97" spans="1:7" customFormat="1" x14ac:dyDescent="0.35">
      <c r="A97" s="102" t="s">
        <v>53</v>
      </c>
      <c r="D97" s="108" t="e">
        <f>D96/F96</f>
        <v>#DIV/0!</v>
      </c>
      <c r="E97" s="108" t="e">
        <f>E96/F96</f>
        <v>#DIV/0!</v>
      </c>
      <c r="F97" s="106"/>
    </row>
    <row r="98" spans="1:7" customFormat="1" x14ac:dyDescent="0.35">
      <c r="A98" s="102" t="s">
        <v>8</v>
      </c>
      <c r="D98" s="103" t="e">
        <f>F50*D97</f>
        <v>#DIV/0!</v>
      </c>
      <c r="E98" s="103" t="e">
        <f>F50*E97</f>
        <v>#DIV/0!</v>
      </c>
      <c r="F98" s="109" t="e">
        <f>F50</f>
        <v>#DIV/0!</v>
      </c>
    </row>
    <row r="99" spans="1:7" customFormat="1" x14ac:dyDescent="0.35">
      <c r="A99" s="102" t="s">
        <v>54</v>
      </c>
      <c r="D99" s="109" t="e">
        <f>(F65+F78)*D97</f>
        <v>#DIV/0!</v>
      </c>
      <c r="E99" s="109" t="e">
        <f>(F65+F78)*E97</f>
        <v>#DIV/0!</v>
      </c>
      <c r="F99" s="109" t="e">
        <f>(F65+F78)</f>
        <v>#DIV/0!</v>
      </c>
      <c r="G99" s="107"/>
    </row>
    <row r="100" spans="1:7" customFormat="1" ht="16" thickBot="1" x14ac:dyDescent="0.4">
      <c r="A100" s="102" t="s">
        <v>16</v>
      </c>
      <c r="D100" s="110" t="e">
        <f>F92*D97</f>
        <v>#DIV/0!</v>
      </c>
      <c r="E100" s="110" t="e">
        <f>F92*E97</f>
        <v>#DIV/0!</v>
      </c>
      <c r="F100" s="111" t="e">
        <f>F92</f>
        <v>#DIV/0!</v>
      </c>
    </row>
    <row r="101" spans="1:7" customFormat="1" x14ac:dyDescent="0.35">
      <c r="A101" s="3" t="s">
        <v>14</v>
      </c>
      <c r="D101" s="93" t="e">
        <f>SUM(D98:D100)</f>
        <v>#DIV/0!</v>
      </c>
      <c r="E101" s="93" t="e">
        <f>SUM(E98:E100)</f>
        <v>#DIV/0!</v>
      </c>
      <c r="F101" s="93" t="e">
        <f>SUM(F98:F100)</f>
        <v>#DIV/0!</v>
      </c>
    </row>
    <row r="102" spans="1:7" customFormat="1" ht="14.5" x14ac:dyDescent="0.35"/>
    <row r="103" spans="1:7" customFormat="1" ht="14.5" x14ac:dyDescent="0.35"/>
    <row r="104" spans="1:7" customFormat="1" ht="14.5" x14ac:dyDescent="0.35"/>
    <row r="105" spans="1:7" customFormat="1" ht="14.5" x14ac:dyDescent="0.35"/>
    <row r="106" spans="1:7" customFormat="1" ht="14.5" x14ac:dyDescent="0.35"/>
    <row r="107" spans="1:7" customFormat="1" ht="14.5" x14ac:dyDescent="0.35"/>
    <row r="108" spans="1:7" customFormat="1" ht="14.5" x14ac:dyDescent="0.35"/>
    <row r="109" spans="1:7" customFormat="1" ht="14.5" x14ac:dyDescent="0.35"/>
  </sheetData>
  <mergeCells count="11">
    <mergeCell ref="A4:I4"/>
    <mergeCell ref="A5:I5"/>
    <mergeCell ref="D7:E7"/>
    <mergeCell ref="D9:E9"/>
    <mergeCell ref="G96:I96"/>
    <mergeCell ref="G94:I94"/>
    <mergeCell ref="G95:I95"/>
    <mergeCell ref="D29:E29"/>
    <mergeCell ref="D31:E31"/>
    <mergeCell ref="D17:E17"/>
    <mergeCell ref="F24:I24"/>
  </mergeCells>
  <conditionalFormatting sqref="G96">
    <cfRule type="cellIs" dxfId="14" priority="1" operator="notEqual">
      <formula>"ok"</formula>
    </cfRule>
    <cfRule type="cellIs" dxfId="13" priority="2" operator="equal">
      <formula>"ok"</formula>
    </cfRule>
  </conditionalFormatting>
  <pageMargins left="0.5" right="0.5" top="0.5" bottom="0.5" header="0.5" footer="0.5"/>
  <pageSetup scale="60" firstPageNumber="2" orientation="landscape" useFirstPageNumber="1" r:id="rId1"/>
  <headerFooter alignWithMargins="0">
    <oddHeader>&amp;RExhibit 2
RDEV-1
 Page &amp;P of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3"/>
  <sheetViews>
    <sheetView zoomScale="75" zoomScaleNormal="75" workbookViewId="0"/>
  </sheetViews>
  <sheetFormatPr defaultColWidth="10.81640625" defaultRowHeight="15.5" x14ac:dyDescent="0.35"/>
  <cols>
    <col min="1" max="1" width="44.7265625" style="2" customWidth="1"/>
    <col min="2" max="2" width="4" style="2" customWidth="1"/>
    <col min="3" max="3" width="34.54296875" style="2" customWidth="1"/>
    <col min="4" max="6" width="25.81640625" style="2" customWidth="1"/>
    <col min="7" max="8" width="25.7265625" style="2" customWidth="1"/>
    <col min="9" max="10" width="25.81640625" style="2" customWidth="1"/>
    <col min="11" max="16384" width="10.81640625" style="2"/>
  </cols>
  <sheetData>
    <row r="1" spans="1:10" x14ac:dyDescent="0.35">
      <c r="A1" s="1" t="s">
        <v>28</v>
      </c>
      <c r="C1" s="63">
        <v>44728</v>
      </c>
      <c r="H1" s="28" t="s">
        <v>31</v>
      </c>
    </row>
    <row r="2" spans="1:10" x14ac:dyDescent="0.35">
      <c r="A2" s="1" t="s">
        <v>29</v>
      </c>
      <c r="B2" s="3"/>
      <c r="C2" s="64"/>
      <c r="H2" s="153" t="s">
        <v>34</v>
      </c>
    </row>
    <row r="3" spans="1:10" x14ac:dyDescent="0.35">
      <c r="A3" s="1" t="s">
        <v>30</v>
      </c>
      <c r="B3" s="3"/>
      <c r="C3" s="64"/>
    </row>
    <row r="4" spans="1:10" x14ac:dyDescent="0.35">
      <c r="A4" s="191" t="str">
        <f>TEXT(C1,"mm/dd/yyyy") &amp; " Price Cap Annual Filing "</f>
        <v xml:space="preserve">06/16/2022 Price Cap Annual Filing </v>
      </c>
      <c r="B4" s="191"/>
      <c r="C4" s="191"/>
      <c r="D4" s="191"/>
      <c r="E4" s="191"/>
      <c r="F4" s="191"/>
      <c r="G4" s="191"/>
      <c r="H4" s="191"/>
      <c r="I4" s="191"/>
    </row>
    <row r="5" spans="1:10" x14ac:dyDescent="0.35">
      <c r="A5" s="192" t="s">
        <v>70</v>
      </c>
      <c r="B5" s="192"/>
      <c r="C5" s="192"/>
      <c r="D5" s="192"/>
      <c r="E5" s="192"/>
      <c r="F5" s="192"/>
      <c r="G5" s="192"/>
      <c r="H5" s="192"/>
      <c r="I5" s="192"/>
    </row>
    <row r="6" spans="1:10" x14ac:dyDescent="0.35">
      <c r="A6" s="79"/>
      <c r="B6" s="79"/>
      <c r="C6" s="79"/>
      <c r="D6" s="79"/>
      <c r="E6" s="79"/>
      <c r="F6" s="79"/>
      <c r="G6" s="79"/>
      <c r="H6" s="79"/>
      <c r="I6" s="79"/>
    </row>
    <row r="7" spans="1:10" x14ac:dyDescent="0.35">
      <c r="A7" s="3" t="s">
        <v>32</v>
      </c>
      <c r="B7" s="78"/>
      <c r="C7" s="43"/>
      <c r="D7" s="50">
        <v>2011</v>
      </c>
      <c r="E7" s="2" t="str">
        <f>IF(D7 = "NA", "",  " base year from which Cumulative Exog Cost are calc'd")</f>
        <v xml:space="preserve"> base year from which Cumulative Exog Cost are calc'd</v>
      </c>
      <c r="F7" s="4"/>
      <c r="G7" s="4"/>
      <c r="H7" s="4"/>
      <c r="I7" s="4"/>
    </row>
    <row r="8" spans="1:10" x14ac:dyDescent="0.35">
      <c r="A8" s="3"/>
      <c r="B8" s="78"/>
      <c r="C8" s="78"/>
      <c r="D8" s="4"/>
      <c r="E8" s="51"/>
      <c r="F8" s="4"/>
      <c r="G8" s="4"/>
      <c r="H8" s="4"/>
      <c r="I8" s="4"/>
    </row>
    <row r="9" spans="1:10" x14ac:dyDescent="0.35">
      <c r="A9" s="42" t="s">
        <v>71</v>
      </c>
      <c r="B9" s="78"/>
      <c r="C9" s="78"/>
      <c r="D9" s="193">
        <f>D7-1</f>
        <v>2010</v>
      </c>
      <c r="E9" s="193"/>
      <c r="F9" s="78"/>
    </row>
    <row r="10" spans="1:10" x14ac:dyDescent="0.35">
      <c r="A10" s="3"/>
      <c r="B10" s="78"/>
      <c r="C10" s="78"/>
      <c r="D10" s="78" t="s">
        <v>17</v>
      </c>
      <c r="E10" s="78" t="s">
        <v>0</v>
      </c>
      <c r="F10" s="53"/>
      <c r="G10" s="53"/>
      <c r="H10" s="53"/>
      <c r="I10" s="53"/>
    </row>
    <row r="11" spans="1:10" x14ac:dyDescent="0.35">
      <c r="A11" s="3"/>
      <c r="B11" s="78"/>
      <c r="C11" s="78"/>
      <c r="D11" s="191" t="s">
        <v>18</v>
      </c>
      <c r="E11" s="191"/>
      <c r="F11" s="22" t="s">
        <v>15</v>
      </c>
      <c r="G11" s="188" t="str">
        <f>+IF(D7&lt;2020,"Telecom Relay","TRS--Non-IPCTS")</f>
        <v>Telecom Relay</v>
      </c>
      <c r="H11" s="188" t="str">
        <f>+IF(D7&lt;2020,"NA","TRS--IPCTS")</f>
        <v>NA</v>
      </c>
      <c r="I11" s="22" t="s">
        <v>16</v>
      </c>
    </row>
    <row r="12" spans="1:10" x14ac:dyDescent="0.35">
      <c r="A12" s="3"/>
      <c r="B12" s="78"/>
      <c r="C12" s="78"/>
      <c r="D12" s="7" t="s">
        <v>1</v>
      </c>
      <c r="E12" s="7" t="s">
        <v>1</v>
      </c>
      <c r="F12" s="53"/>
      <c r="G12" s="53"/>
      <c r="H12" s="53"/>
      <c r="I12" s="53"/>
    </row>
    <row r="13" spans="1:10" ht="16" thickBot="1" x14ac:dyDescent="0.4">
      <c r="A13" s="3"/>
      <c r="B13" s="78"/>
      <c r="C13" s="78"/>
      <c r="D13" s="95" t="s">
        <v>2</v>
      </c>
      <c r="E13" s="95" t="s">
        <v>3</v>
      </c>
      <c r="F13" s="96" t="str">
        <f>IF(OR(D7 = "NA", D7 = "Use Previous Year"), "NA", "(C) = B * " &amp; F12)</f>
        <v xml:space="preserve">(C) = B * </v>
      </c>
      <c r="G13" s="96" t="str">
        <f>"(D) = B * " &amp; G12</f>
        <v xml:space="preserve">(D) = B * </v>
      </c>
      <c r="H13" s="96" t="str">
        <f xml:space="preserve"> IF(D7&lt;2020,"NA","(D') = A * " &amp; H12)</f>
        <v>NA</v>
      </c>
      <c r="I13" s="96" t="str">
        <f xml:space="preserve"> "(E) = A * " &amp; I12</f>
        <v xml:space="preserve">(E) = A * </v>
      </c>
      <c r="J13" s="95" t="s">
        <v>46</v>
      </c>
    </row>
    <row r="14" spans="1:10" x14ac:dyDescent="0.35">
      <c r="A14" s="3" t="s">
        <v>4</v>
      </c>
      <c r="B14" s="78"/>
      <c r="C14" s="78"/>
      <c r="D14" s="27"/>
      <c r="E14" s="27"/>
      <c r="F14" s="54">
        <f>IF(D7 = "NA", "NA", E14*F12)</f>
        <v>0</v>
      </c>
      <c r="G14" s="54">
        <f>IF(D7 = "NA", "NA", E14*G12)</f>
        <v>0</v>
      </c>
      <c r="H14" s="54">
        <f>IF(D7 = "NA", "NA", D14*H12)</f>
        <v>0</v>
      </c>
      <c r="I14" s="54">
        <f>IF(D7 = "NA", "NA", D14*I12)</f>
        <v>0</v>
      </c>
      <c r="J14" s="20">
        <f>IF(D7 = "NA", "NA",F14+G14+H14+I14)</f>
        <v>0</v>
      </c>
    </row>
    <row r="15" spans="1:10" x14ac:dyDescent="0.35">
      <c r="A15" s="12" t="s">
        <v>5</v>
      </c>
      <c r="B15" s="78"/>
      <c r="C15" s="78"/>
      <c r="D15" s="54">
        <f>E15</f>
        <v>0</v>
      </c>
      <c r="E15" s="27"/>
      <c r="F15" s="54"/>
      <c r="G15" s="54"/>
      <c r="H15" s="54"/>
      <c r="I15" s="20"/>
    </row>
    <row r="16" spans="1:10" x14ac:dyDescent="0.35">
      <c r="A16" s="3" t="s">
        <v>6</v>
      </c>
      <c r="B16" s="78"/>
      <c r="C16" s="78"/>
      <c r="D16" s="47" t="e">
        <f>1-D15/D14</f>
        <v>#DIV/0!</v>
      </c>
      <c r="E16" s="47" t="e">
        <f>1-E15/E14</f>
        <v>#DIV/0!</v>
      </c>
      <c r="F16" s="54"/>
      <c r="G16" s="54"/>
      <c r="H16" s="54"/>
      <c r="I16" s="20"/>
    </row>
    <row r="17" spans="1:11" x14ac:dyDescent="0.35">
      <c r="A17" s="147"/>
      <c r="B17" s="147"/>
      <c r="C17" s="147"/>
      <c r="D17" s="147"/>
      <c r="E17" s="173"/>
      <c r="F17" s="173"/>
      <c r="G17" s="173"/>
      <c r="H17" s="54"/>
      <c r="I17" s="20"/>
    </row>
    <row r="18" spans="1:11" ht="16" thickBot="1" x14ac:dyDescent="0.4">
      <c r="A18" s="149"/>
      <c r="B18" s="149"/>
      <c r="C18" s="149"/>
      <c r="D18" s="149"/>
      <c r="E18" s="174" t="s">
        <v>57</v>
      </c>
      <c r="F18" s="174" t="s">
        <v>13</v>
      </c>
      <c r="G18" s="174" t="s">
        <v>56</v>
      </c>
      <c r="H18" s="54"/>
      <c r="I18" s="20"/>
    </row>
    <row r="19" spans="1:11" x14ac:dyDescent="0.35">
      <c r="A19" s="169" t="str">
        <f>"499A "&amp;(D6-1)&amp;" Interstate End User Revenues"</f>
        <v>499A -1 Interstate End User Revenues</v>
      </c>
      <c r="B19" s="149"/>
      <c r="C19" s="149"/>
      <c r="D19" s="149"/>
      <c r="E19" s="27"/>
      <c r="F19" s="27"/>
      <c r="G19" s="71">
        <f>E19+F19</f>
        <v>0</v>
      </c>
      <c r="H19" s="54"/>
      <c r="I19" s="20"/>
    </row>
    <row r="20" spans="1:11" x14ac:dyDescent="0.35">
      <c r="A20" s="169" t="s">
        <v>53</v>
      </c>
      <c r="B20" s="149"/>
      <c r="C20" s="149"/>
      <c r="D20" s="149"/>
      <c r="E20" s="190" t="e">
        <f>E19/G19</f>
        <v>#DIV/0!</v>
      </c>
      <c r="F20" s="190" t="e">
        <f>F19/G19</f>
        <v>#DIV/0!</v>
      </c>
      <c r="G20" s="175"/>
      <c r="H20" s="54"/>
      <c r="I20" s="20"/>
    </row>
    <row r="21" spans="1:11" x14ac:dyDescent="0.35">
      <c r="A21" s="169" t="s">
        <v>8</v>
      </c>
      <c r="B21" s="170" t="str">
        <f xml:space="preserve"> "(G) = C * Allocation Basis * Price Cap Revenue Percentage"</f>
        <v>(G) = C * Allocation Basis * Price Cap Revenue Percentage</v>
      </c>
      <c r="C21" s="151"/>
      <c r="D21" s="151"/>
      <c r="E21" s="71" t="e">
        <f>F14*E20*E16</f>
        <v>#DIV/0!</v>
      </c>
      <c r="F21" s="71" t="e">
        <f>F14*F20*E16</f>
        <v>#DIV/0!</v>
      </c>
      <c r="G21" s="150" t="e">
        <f>E21+F21</f>
        <v>#DIV/0!</v>
      </c>
      <c r="H21" s="54"/>
      <c r="I21" s="20"/>
    </row>
    <row r="22" spans="1:11" x14ac:dyDescent="0.35">
      <c r="A22" s="169" t="str">
        <f>IF(D7&lt;2020,"Telecom Relay","Telecom. Relay - Non IPCTS Support")</f>
        <v>Telecom Relay</v>
      </c>
      <c r="B22" s="170" t="str">
        <f xml:space="preserve"> "(H) = D * Allocation Basis * Price Cap Revenue Percentage"</f>
        <v>(H) = D * Allocation Basis * Price Cap Revenue Percentage</v>
      </c>
      <c r="C22" s="151"/>
      <c r="D22" s="151"/>
      <c r="E22" s="71" t="e">
        <f>G14*E20*E16</f>
        <v>#DIV/0!</v>
      </c>
      <c r="F22" s="71" t="e">
        <f>G14*F20*E16</f>
        <v>#DIV/0!</v>
      </c>
      <c r="G22" s="150" t="e">
        <f>E22+F22</f>
        <v>#DIV/0!</v>
      </c>
      <c r="H22" s="54"/>
      <c r="I22" s="20"/>
    </row>
    <row r="23" spans="1:11" x14ac:dyDescent="0.35">
      <c r="A23" s="169" t="str">
        <f>IF(D7&lt;2020,"NA","Telecom. Relay - IPCTS Support")</f>
        <v>NA</v>
      </c>
      <c r="B23" s="170" t="str">
        <f>IF(D7&lt;2020,"NA","(H') = D' * Allocation Basis * Price Cap Revenue Percentage")</f>
        <v>NA</v>
      </c>
      <c r="C23" s="151"/>
      <c r="D23" s="151"/>
      <c r="E23" s="71" t="e">
        <f>H14*E20*D16</f>
        <v>#DIV/0!</v>
      </c>
      <c r="F23" s="71" t="e">
        <f>H14*F20*D16</f>
        <v>#DIV/0!</v>
      </c>
      <c r="G23" s="150" t="e">
        <f>E23+F23</f>
        <v>#DIV/0!</v>
      </c>
      <c r="H23" s="54"/>
      <c r="I23" s="20"/>
    </row>
    <row r="24" spans="1:11" ht="16" thickBot="1" x14ac:dyDescent="0.4">
      <c r="A24" s="169" t="s">
        <v>16</v>
      </c>
      <c r="B24" s="171" t="str">
        <f xml:space="preserve"> "(I) = E * Allocation Basis  * Price Cap Revenue Percentage"</f>
        <v>(I) = E * Allocation Basis  * Price Cap Revenue Percentage</v>
      </c>
      <c r="C24" s="172"/>
      <c r="D24" s="172"/>
      <c r="E24" s="142" t="e">
        <f>I14*E20*D16</f>
        <v>#DIV/0!</v>
      </c>
      <c r="F24" s="142" t="e">
        <f>I14*F20*D16</f>
        <v>#DIV/0!</v>
      </c>
      <c r="G24" s="176" t="e">
        <f>E24+F24</f>
        <v>#DIV/0!</v>
      </c>
      <c r="H24" s="54"/>
      <c r="I24" s="20"/>
    </row>
    <row r="25" spans="1:11" x14ac:dyDescent="0.35">
      <c r="A25" s="42" t="s">
        <v>14</v>
      </c>
      <c r="B25" s="170" t="str">
        <f>IF(D7&lt;2020,"(J) = Totals G + H + I","(J) = Totals G + H + H' + I")</f>
        <v>(J) = Totals G + H + I</v>
      </c>
      <c r="C25" s="170"/>
      <c r="D25" s="170"/>
      <c r="E25" s="71" t="e">
        <f>SUM(E21:E24)</f>
        <v>#DIV/0!</v>
      </c>
      <c r="F25" s="71" t="e">
        <f>SUM(F21:F24)</f>
        <v>#DIV/0!</v>
      </c>
      <c r="G25" s="71" t="e">
        <f>SUM(G21:G24)</f>
        <v>#DIV/0!</v>
      </c>
      <c r="H25" s="54"/>
      <c r="I25" s="20"/>
    </row>
    <row r="26" spans="1:11" x14ac:dyDescent="0.35">
      <c r="A26" s="3"/>
      <c r="B26" s="165"/>
      <c r="C26" s="165"/>
      <c r="D26" s="47"/>
      <c r="E26" s="47"/>
      <c r="F26" s="54"/>
      <c r="G26" s="54"/>
      <c r="H26" s="54"/>
      <c r="I26" s="20"/>
    </row>
    <row r="27" spans="1:11" x14ac:dyDescent="0.35">
      <c r="B27" s="78"/>
      <c r="C27" s="78"/>
      <c r="D27"/>
      <c r="E27" s="112" t="s">
        <v>36</v>
      </c>
      <c r="F27"/>
      <c r="I27" s="80"/>
      <c r="J27" s="80"/>
    </row>
    <row r="28" spans="1:11" x14ac:dyDescent="0.35">
      <c r="A28" s="87" t="str">
        <f>IF(D7=2011,"NA","Base YEAR Recoverable from ARC")</f>
        <v>NA</v>
      </c>
      <c r="B28" s="78"/>
      <c r="C28" s="88" t="str">
        <f>IF(D7=2011,"NA","from CAP-5 r610")</f>
        <v>NA</v>
      </c>
      <c r="E28" s="75"/>
      <c r="F28" s="201" t="s">
        <v>72</v>
      </c>
      <c r="G28" s="201"/>
      <c r="H28" s="201"/>
      <c r="I28"/>
      <c r="J28"/>
      <c r="K28" s="81"/>
    </row>
    <row r="29" spans="1:11" customFormat="1" ht="14.5" x14ac:dyDescent="0.35"/>
    <row r="30" spans="1:11" x14ac:dyDescent="0.35">
      <c r="C30" s="4"/>
      <c r="D30" s="200" t="str">
        <f>YEAR(C1)-1 &amp; " Annual"</f>
        <v>2021 Annual</v>
      </c>
      <c r="E30" s="200"/>
      <c r="F30" s="14" t="s">
        <v>43</v>
      </c>
      <c r="G30" s="14"/>
      <c r="H30" s="14"/>
      <c r="I30" s="14"/>
    </row>
    <row r="31" spans="1:11" x14ac:dyDescent="0.35">
      <c r="D31" s="78" t="s">
        <v>17</v>
      </c>
      <c r="E31" s="78" t="s">
        <v>0</v>
      </c>
      <c r="F31" s="68" t="str">
        <f>'Annual Exog D&amp;J'!F30</f>
        <v>FCC 21-98</v>
      </c>
      <c r="G31" s="68" t="str">
        <f>'Annual Exog D&amp;J'!G30</f>
        <v>DA 21-779</v>
      </c>
      <c r="H31" s="68" t="str">
        <f>'Annual Exog D&amp;J'!H30</f>
        <v>DA 21-779</v>
      </c>
      <c r="I31" s="68" t="str">
        <f>'Annual Exog D&amp;J'!I30</f>
        <v>DA 21-976</v>
      </c>
    </row>
    <row r="32" spans="1:11" x14ac:dyDescent="0.35">
      <c r="D32" s="191" t="s">
        <v>18</v>
      </c>
      <c r="E32" s="191"/>
      <c r="F32" s="69">
        <f>'Annual Exog D&amp;J'!F31</f>
        <v>44434</v>
      </c>
      <c r="G32" s="69">
        <f>'Annual Exog D&amp;J'!G31</f>
        <v>44377</v>
      </c>
      <c r="H32" s="69">
        <f>'Annual Exog D&amp;J'!H31</f>
        <v>44377</v>
      </c>
      <c r="I32" s="69">
        <f>'Annual Exog D&amp;J'!I31</f>
        <v>44417</v>
      </c>
    </row>
    <row r="33" spans="1:10" x14ac:dyDescent="0.35">
      <c r="D33" s="78"/>
      <c r="E33" s="78"/>
      <c r="F33" s="30" t="s">
        <v>15</v>
      </c>
      <c r="G33" s="30" t="s">
        <v>19</v>
      </c>
      <c r="H33" s="30" t="s">
        <v>20</v>
      </c>
      <c r="I33" s="30" t="s">
        <v>16</v>
      </c>
    </row>
    <row r="34" spans="1:10" s="15" customFormat="1" x14ac:dyDescent="0.35">
      <c r="D34" s="7" t="s">
        <v>1</v>
      </c>
      <c r="E34" s="78" t="s">
        <v>1</v>
      </c>
      <c r="F34" s="68">
        <f>'Annual Exog D&amp;J'!F33</f>
        <v>4.0000000000000001E-3</v>
      </c>
      <c r="G34" s="68">
        <f>'Annual Exog D&amp;J'!G33</f>
        <v>1.3310000000000001E-2</v>
      </c>
      <c r="H34" s="68">
        <f>'Annual Exog D&amp;J'!H33</f>
        <v>8.3099999999999997E-3</v>
      </c>
      <c r="I34" s="68">
        <f>'Annual Exog D&amp;J'!I33</f>
        <v>5.3499999999999999E-5</v>
      </c>
    </row>
    <row r="35" spans="1:10" ht="18" customHeight="1" thickBot="1" x14ac:dyDescent="0.4">
      <c r="D35" s="95" t="s">
        <v>37</v>
      </c>
      <c r="E35" s="95" t="s">
        <v>38</v>
      </c>
      <c r="F35" s="96" t="str">
        <f>"(N) = M * " &amp; F34</f>
        <v>(N) = M * 0.004</v>
      </c>
      <c r="G35" s="97" t="str">
        <f xml:space="preserve"> "(O) = M * " &amp; G34</f>
        <v>(O) = M * 0.01331</v>
      </c>
      <c r="H35" s="97" t="str">
        <f>"(O2) = L * " &amp; H34</f>
        <v>(O2) = L * 0.00831</v>
      </c>
      <c r="I35" s="97" t="str">
        <f>"(P) = L * " &amp; I34</f>
        <v>(P) = L * 0.0000535</v>
      </c>
    </row>
    <row r="36" spans="1:10" x14ac:dyDescent="0.35">
      <c r="A36" s="3" t="s">
        <v>4</v>
      </c>
      <c r="D36" s="8">
        <f>'Annual Exog D&amp;J'!D35</f>
        <v>0</v>
      </c>
      <c r="E36" s="8">
        <f>'Annual Exog D&amp;J'!E35</f>
        <v>0</v>
      </c>
      <c r="F36" s="54">
        <f>E36*F34</f>
        <v>0</v>
      </c>
      <c r="G36" s="54">
        <f>E36*G34</f>
        <v>0</v>
      </c>
      <c r="H36" s="54">
        <f>D36*H34</f>
        <v>0</v>
      </c>
      <c r="I36" s="54">
        <f>D36*I34</f>
        <v>0</v>
      </c>
    </row>
    <row r="37" spans="1:10" x14ac:dyDescent="0.35">
      <c r="A37" s="12" t="s">
        <v>5</v>
      </c>
      <c r="D37" s="8">
        <f>E37</f>
        <v>0</v>
      </c>
      <c r="E37" s="8">
        <f>'Annual Exog D&amp;J'!E36</f>
        <v>0</v>
      </c>
    </row>
    <row r="38" spans="1:10" x14ac:dyDescent="0.35">
      <c r="A38" s="3" t="s">
        <v>6</v>
      </c>
      <c r="D38" s="47" t="e">
        <f>1-D37/D36</f>
        <v>#DIV/0!</v>
      </c>
      <c r="E38" s="47" t="e">
        <f>1-E37/E36</f>
        <v>#DIV/0!</v>
      </c>
      <c r="F38" s="8"/>
      <c r="G38" s="16"/>
      <c r="H38" s="16"/>
      <c r="I38" s="16"/>
    </row>
    <row r="39" spans="1:10" x14ac:dyDescent="0.35">
      <c r="A39" s="3"/>
      <c r="D39" s="10"/>
      <c r="E39" s="10"/>
      <c r="F39" s="8"/>
      <c r="G39" s="16"/>
      <c r="H39" s="16"/>
    </row>
    <row r="40" spans="1:10" x14ac:dyDescent="0.35">
      <c r="D40" s="104"/>
      <c r="E40" s="104"/>
      <c r="F40" s="104" t="s">
        <v>55</v>
      </c>
      <c r="G40" s="195" t="s">
        <v>48</v>
      </c>
      <c r="H40" s="195"/>
      <c r="I40" s="195"/>
    </row>
    <row r="41" spans="1:10" ht="16" thickBot="1" x14ac:dyDescent="0.4">
      <c r="A41" s="72"/>
      <c r="B41" s="72"/>
      <c r="C41" s="72"/>
      <c r="D41" s="72"/>
      <c r="E41" s="105" t="s">
        <v>57</v>
      </c>
      <c r="F41" s="105" t="s">
        <v>13</v>
      </c>
      <c r="G41" s="105" t="s">
        <v>56</v>
      </c>
      <c r="H41" s="196" t="s">
        <v>58</v>
      </c>
      <c r="I41" s="196"/>
      <c r="J41" s="196"/>
    </row>
    <row r="42" spans="1:10" x14ac:dyDescent="0.35">
      <c r="A42" s="102" t="str">
        <f>"499A "&amp;YEAR(C1)&amp;" Interstate End User Revenues"</f>
        <v>499A 2022 Interstate End User Revenues</v>
      </c>
      <c r="B42"/>
      <c r="C42"/>
      <c r="D42"/>
      <c r="E42" s="71">
        <f>+'Annual Exog D&amp;J'!D96</f>
        <v>0</v>
      </c>
      <c r="F42" s="71">
        <f>+'Annual Exog D&amp;J'!E96</f>
        <v>0</v>
      </c>
      <c r="G42" s="103">
        <f>E42+F42</f>
        <v>0</v>
      </c>
      <c r="H42" s="194" t="e">
        <f>IF(ROUND(G42-(E36*E38),0)=0,"OK"," ERROR:  Price CAP Rev does not match 499A Interstate Rev * Price Cap Rev %")</f>
        <v>#DIV/0!</v>
      </c>
      <c r="I42" s="194"/>
      <c r="J42" s="194"/>
    </row>
    <row r="43" spans="1:10" x14ac:dyDescent="0.35">
      <c r="A43" s="102" t="s">
        <v>53</v>
      </c>
      <c r="B43"/>
      <c r="C43"/>
      <c r="D43"/>
      <c r="E43" s="108" t="e">
        <f>E42/G42</f>
        <v>#DIV/0!</v>
      </c>
      <c r="F43" s="108" t="e">
        <f>F42/G42</f>
        <v>#DIV/0!</v>
      </c>
      <c r="G43" s="106"/>
      <c r="H43"/>
      <c r="I43"/>
      <c r="J43"/>
    </row>
    <row r="44" spans="1:10" x14ac:dyDescent="0.35">
      <c r="A44" s="102" t="s">
        <v>8</v>
      </c>
      <c r="B44" s="133" t="str">
        <f xml:space="preserve"> "(Q) = N * Allocation Basis * Price Cap Revenue Percentage"</f>
        <v>(Q) = N * Allocation Basis * Price Cap Revenue Percentage</v>
      </c>
      <c r="C44" s="134"/>
      <c r="D44" s="134"/>
      <c r="E44" s="71" t="e">
        <f>F36*E43*E38</f>
        <v>#DIV/0!</v>
      </c>
      <c r="F44" s="71" t="e">
        <f>F36*F43*E38</f>
        <v>#DIV/0!</v>
      </c>
      <c r="G44" s="114" t="e">
        <f>E44+F44</f>
        <v>#DIV/0!</v>
      </c>
      <c r="H44"/>
      <c r="I44"/>
      <c r="J44"/>
    </row>
    <row r="45" spans="1:10" x14ac:dyDescent="0.35">
      <c r="A45" s="102" t="s">
        <v>59</v>
      </c>
      <c r="B45" s="133" t="str">
        <f xml:space="preserve"> "(R) = O * Allocation Basis * Price Cap Revenue Percentage"</f>
        <v>(R) = O * Allocation Basis * Price Cap Revenue Percentage</v>
      </c>
      <c r="C45" s="134"/>
      <c r="D45" s="133"/>
      <c r="E45" s="71" t="e">
        <f>G36*E43*E38</f>
        <v>#DIV/0!</v>
      </c>
      <c r="F45" s="71" t="e">
        <f>G36*F43*E38</f>
        <v>#DIV/0!</v>
      </c>
      <c r="G45" s="114" t="e">
        <f>E45+F45</f>
        <v>#DIV/0!</v>
      </c>
      <c r="H45" s="107"/>
      <c r="I45"/>
      <c r="J45"/>
    </row>
    <row r="46" spans="1:10" x14ac:dyDescent="0.35">
      <c r="A46" s="102" t="s">
        <v>60</v>
      </c>
      <c r="B46" s="133" t="str">
        <f xml:space="preserve"> "(S) = O2 * Allocation Basis * Price Cap Revenue Percentage"</f>
        <v>(S) = O2 * Allocation Basis * Price Cap Revenue Percentage</v>
      </c>
      <c r="C46" s="134"/>
      <c r="D46" s="133"/>
      <c r="E46" s="71" t="e">
        <f>H36*E43*D38</f>
        <v>#DIV/0!</v>
      </c>
      <c r="F46" s="71" t="e">
        <f>H36*F43*D38</f>
        <v>#DIV/0!</v>
      </c>
      <c r="G46" s="114" t="e">
        <f>E46+F46</f>
        <v>#DIV/0!</v>
      </c>
      <c r="H46" s="107"/>
      <c r="I46"/>
      <c r="J46"/>
    </row>
    <row r="47" spans="1:10" ht="16" thickBot="1" x14ac:dyDescent="0.4">
      <c r="A47" s="102" t="s">
        <v>16</v>
      </c>
      <c r="B47" s="154" t="str">
        <f xml:space="preserve"> "(T) = P * Allocation Basis  * Price Cap Revenue Percentage"</f>
        <v>(T) = P * Allocation Basis  * Price Cap Revenue Percentage</v>
      </c>
      <c r="C47" s="155"/>
      <c r="D47" s="154"/>
      <c r="E47" s="142" t="e">
        <f>I36*E43*D38</f>
        <v>#DIV/0!</v>
      </c>
      <c r="F47" s="142" t="e">
        <f>I36*F43*D38</f>
        <v>#DIV/0!</v>
      </c>
      <c r="G47" s="115" t="e">
        <f>E47+F47</f>
        <v>#DIV/0!</v>
      </c>
      <c r="H47"/>
      <c r="I47"/>
      <c r="J47"/>
    </row>
    <row r="48" spans="1:10" x14ac:dyDescent="0.35">
      <c r="A48" s="3" t="s">
        <v>14</v>
      </c>
      <c r="B48" s="133" t="s">
        <v>74</v>
      </c>
      <c r="C48" s="133"/>
      <c r="D48" s="133"/>
      <c r="E48" s="103" t="e">
        <f>SUM(E44:E47)</f>
        <v>#DIV/0!</v>
      </c>
      <c r="F48" s="103" t="e">
        <f>SUM(F44:F47)</f>
        <v>#DIV/0!</v>
      </c>
      <c r="G48" s="103" t="e">
        <f>SUM(G44:G47)</f>
        <v>#DIV/0!</v>
      </c>
      <c r="H48"/>
      <c r="I48"/>
      <c r="J48"/>
    </row>
    <row r="49" spans="1:9" x14ac:dyDescent="0.35">
      <c r="A49" s="3"/>
      <c r="D49" s="10"/>
      <c r="E49" s="10"/>
      <c r="F49" s="8"/>
      <c r="G49" s="16"/>
      <c r="H49" s="16"/>
    </row>
    <row r="50" spans="1:9" ht="16" thickBot="1" x14ac:dyDescent="0.4">
      <c r="A50" s="94" t="s">
        <v>42</v>
      </c>
      <c r="B50" s="143"/>
      <c r="C50" s="144" t="str">
        <f>"J = Commmon Line " &amp;D7&amp; " Base"</f>
        <v>J = Commmon Line 2011 Base</v>
      </c>
      <c r="D50" s="144" t="str">
        <f>IF(D7 = "NA","NA","U = Common Line "&amp;YEAR(C1))</f>
        <v>U = Common Line 2022</v>
      </c>
      <c r="E50" s="145" t="s">
        <v>73</v>
      </c>
      <c r="G50" s="132"/>
    </row>
    <row r="51" spans="1:9" x14ac:dyDescent="0.35">
      <c r="A51" s="42" t="s">
        <v>14</v>
      </c>
      <c r="B51" s="43"/>
      <c r="C51" s="140" t="e">
        <f>E25</f>
        <v>#DIV/0!</v>
      </c>
      <c r="D51" s="140" t="e">
        <f>E48</f>
        <v>#DIV/0!</v>
      </c>
      <c r="E51" s="140" t="e">
        <f>D51-C51</f>
        <v>#DIV/0!</v>
      </c>
      <c r="F51" s="20"/>
      <c r="G51" s="135"/>
      <c r="H51"/>
      <c r="I51" s="62"/>
    </row>
    <row r="53" spans="1:9" x14ac:dyDescent="0.35">
      <c r="D53" s="98" t="str">
        <f>IF(D7 =2011,"NA","K")</f>
        <v>NA</v>
      </c>
    </row>
    <row r="54" spans="1:9" customFormat="1" x14ac:dyDescent="0.35">
      <c r="A54" s="90" t="str">
        <f>IF(D7 =2011,"NA","Adjusted Base YEAR Recoverable from ARC for " &amp; D7 &amp; " Filing")</f>
        <v>NA</v>
      </c>
      <c r="B54" s="91"/>
      <c r="C54" s="91"/>
      <c r="D54" s="92" t="str">
        <f>IF(D7 =2011,"NA",E28)</f>
        <v>NA</v>
      </c>
    </row>
    <row r="55" spans="1:9" customFormat="1" x14ac:dyDescent="0.35">
      <c r="A55" s="90"/>
      <c r="B55" s="91"/>
      <c r="C55" s="91"/>
      <c r="D55" s="92"/>
    </row>
    <row r="56" spans="1:9" customFormat="1" x14ac:dyDescent="0.35">
      <c r="A56" s="2"/>
      <c r="B56" s="72"/>
      <c r="C56" s="72"/>
      <c r="D56" s="113" t="str">
        <f>IF(D7 =2011,"NA","(W) = J - K")</f>
        <v>NA</v>
      </c>
    </row>
    <row r="57" spans="1:9" customFormat="1" x14ac:dyDescent="0.35">
      <c r="A57" s="90" t="str">
        <f>IF(D7 =2011,"NA","Base Total Exog NOT recoverable from ARC for " &amp; D7 &amp; " Filing")</f>
        <v>NA</v>
      </c>
      <c r="D57" s="93" t="str">
        <f>IF(D7 =2011,"NA",C51-D54)</f>
        <v>NA</v>
      </c>
    </row>
    <row r="58" spans="1:9" customFormat="1" ht="14.5" x14ac:dyDescent="0.35"/>
    <row r="59" spans="1:9" customFormat="1" x14ac:dyDescent="0.35">
      <c r="D59" s="112" t="str">
        <f>IF(D7 =2011,"V","(X) = U - W")</f>
        <v>V</v>
      </c>
    </row>
    <row r="60" spans="1:9" customFormat="1" x14ac:dyDescent="0.35">
      <c r="A60" s="84" t="s">
        <v>44</v>
      </c>
      <c r="D60" s="178" t="e">
        <f>IF(D7 =2011,E51,D51-D57)</f>
        <v>#DIV/0!</v>
      </c>
    </row>
    <row r="61" spans="1:9" customFormat="1" ht="14.5" x14ac:dyDescent="0.35"/>
    <row r="62" spans="1:9" customFormat="1" ht="14.5" x14ac:dyDescent="0.35"/>
    <row r="63" spans="1:9" customFormat="1" ht="14.5" x14ac:dyDescent="0.35"/>
    <row r="64" spans="1:9" customFormat="1" ht="14.5" x14ac:dyDescent="0.35"/>
    <row r="65" customFormat="1" ht="14.5" x14ac:dyDescent="0.35"/>
    <row r="66" customFormat="1" ht="14.5" x14ac:dyDescent="0.35"/>
    <row r="67" customFormat="1" ht="14.5" x14ac:dyDescent="0.35"/>
    <row r="68" customFormat="1" ht="14.5" x14ac:dyDescent="0.35"/>
    <row r="69" customFormat="1" ht="14.5" x14ac:dyDescent="0.35"/>
    <row r="70" customFormat="1" ht="14.5" x14ac:dyDescent="0.35"/>
    <row r="71" customFormat="1" ht="14.5" x14ac:dyDescent="0.35"/>
    <row r="72" customFormat="1" ht="14.5" x14ac:dyDescent="0.35"/>
    <row r="73" customFormat="1" ht="14.5" x14ac:dyDescent="0.35"/>
  </sheetData>
  <mergeCells count="10">
    <mergeCell ref="A4:I4"/>
    <mergeCell ref="A5:I5"/>
    <mergeCell ref="D9:E9"/>
    <mergeCell ref="D11:E11"/>
    <mergeCell ref="H42:J42"/>
    <mergeCell ref="D30:E30"/>
    <mergeCell ref="D32:E32"/>
    <mergeCell ref="G40:I40"/>
    <mergeCell ref="H41:J41"/>
    <mergeCell ref="F28:H28"/>
  </mergeCells>
  <conditionalFormatting sqref="K28">
    <cfRule type="expression" dxfId="12" priority="5">
      <formula>K28 = "ERROR - Value in G23 must be 0 or blank"</formula>
    </cfRule>
  </conditionalFormatting>
  <conditionalFormatting sqref="H42">
    <cfRule type="cellIs" dxfId="11" priority="3" operator="notEqual">
      <formula>"ok"</formula>
    </cfRule>
    <cfRule type="cellIs" dxfId="10" priority="4" operator="equal">
      <formula>"ok"</formula>
    </cfRule>
  </conditionalFormatting>
  <conditionalFormatting sqref="E28">
    <cfRule type="expression" dxfId="9" priority="2">
      <formula>D7 = 2011</formula>
    </cfRule>
  </conditionalFormatting>
  <conditionalFormatting sqref="F28">
    <cfRule type="expression" dxfId="8" priority="1">
      <formula>D7 = 2011</formula>
    </cfRule>
  </conditionalFormatting>
  <dataValidations count="1">
    <dataValidation type="list" showInputMessage="1" showErrorMessage="1" sqref="D7" xr:uid="{00000000-0002-0000-0100-000000000000}">
      <formula1>"2011,2012,2014,2015,2016,2017,2018,2019,2020,2021,2022,2023,2024,2025,2026,2027,2028,2029,2030"</formula1>
    </dataValidation>
  </dataValidations>
  <pageMargins left="0.25" right="0.25" top="0.75" bottom="0.75" header="0.3" footer="0.3"/>
  <pageSetup scale="50" firstPageNumber="2" orientation="landscape" useFirstPageNumber="1" r:id="rId1"/>
  <headerFooter alignWithMargins="0">
    <oddHeader>&amp;RExhibit 2
RDEV-1
 Page &amp;P of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3"/>
  <sheetViews>
    <sheetView zoomScale="75" zoomScaleNormal="75" workbookViewId="0"/>
  </sheetViews>
  <sheetFormatPr defaultColWidth="10.81640625" defaultRowHeight="15.5" x14ac:dyDescent="0.35"/>
  <cols>
    <col min="1" max="1" width="44.7265625" style="2" customWidth="1"/>
    <col min="2" max="2" width="4" style="2" customWidth="1"/>
    <col min="3" max="3" width="31.54296875" style="2" customWidth="1"/>
    <col min="4" max="6" width="25.81640625" style="2" customWidth="1"/>
    <col min="7" max="8" width="25.7265625" style="2" customWidth="1"/>
    <col min="9" max="10" width="25.81640625" style="2" customWidth="1"/>
    <col min="11" max="16384" width="10.81640625" style="2"/>
  </cols>
  <sheetData>
    <row r="1" spans="1:10" x14ac:dyDescent="0.35">
      <c r="A1" s="1" t="s">
        <v>28</v>
      </c>
      <c r="C1" s="63">
        <v>44728</v>
      </c>
      <c r="H1" s="28" t="s">
        <v>31</v>
      </c>
    </row>
    <row r="2" spans="1:10" x14ac:dyDescent="0.35">
      <c r="A2" s="1" t="s">
        <v>29</v>
      </c>
      <c r="B2" s="3"/>
      <c r="C2" s="64"/>
      <c r="H2" s="153" t="s">
        <v>34</v>
      </c>
    </row>
    <row r="3" spans="1:10" x14ac:dyDescent="0.35">
      <c r="A3" s="1" t="s">
        <v>30</v>
      </c>
      <c r="B3" s="3"/>
      <c r="C3" s="64"/>
    </row>
    <row r="4" spans="1:10" x14ac:dyDescent="0.35">
      <c r="A4" s="191" t="str">
        <f>TEXT(C1,"mm/dd/yyyy") &amp; " Price Cap Annual Filing "</f>
        <v xml:space="preserve">06/16/2022 Price Cap Annual Filing </v>
      </c>
      <c r="B4" s="191"/>
      <c r="C4" s="191"/>
      <c r="D4" s="191"/>
      <c r="E4" s="191"/>
      <c r="F4" s="191"/>
      <c r="G4" s="191"/>
      <c r="H4" s="191"/>
      <c r="I4" s="191"/>
    </row>
    <row r="5" spans="1:10" x14ac:dyDescent="0.35">
      <c r="A5" s="192" t="s">
        <v>70</v>
      </c>
      <c r="B5" s="192"/>
      <c r="C5" s="192"/>
      <c r="D5" s="192"/>
      <c r="E5" s="192"/>
      <c r="F5" s="192"/>
      <c r="G5" s="192"/>
      <c r="H5" s="192"/>
      <c r="I5" s="192"/>
    </row>
    <row r="6" spans="1:10" x14ac:dyDescent="0.35">
      <c r="A6" s="66"/>
      <c r="B6" s="66"/>
      <c r="C6" s="66"/>
      <c r="D6" s="66"/>
      <c r="E6" s="66"/>
      <c r="F6" s="66"/>
      <c r="G6" s="66"/>
      <c r="H6" s="66"/>
      <c r="I6" s="66"/>
    </row>
    <row r="7" spans="1:10" x14ac:dyDescent="0.35">
      <c r="A7" s="3" t="s">
        <v>32</v>
      </c>
      <c r="B7" s="65"/>
      <c r="C7" s="43"/>
      <c r="D7" s="50">
        <v>2011</v>
      </c>
      <c r="E7" s="2" t="str">
        <f>IF(D7 = "NA", "",  " base year from which Cumulative Exog Cost are calc'd")</f>
        <v xml:space="preserve"> base year from which Cumulative Exog Cost are calc'd</v>
      </c>
      <c r="F7" s="4"/>
      <c r="G7" s="4"/>
      <c r="H7" s="4"/>
      <c r="I7" s="4"/>
    </row>
    <row r="8" spans="1:10" x14ac:dyDescent="0.35">
      <c r="A8" s="3"/>
      <c r="B8" s="65"/>
      <c r="C8" s="83" t="s">
        <v>45</v>
      </c>
      <c r="D8" s="82"/>
      <c r="E8" s="51"/>
      <c r="F8" s="4"/>
      <c r="G8" s="4"/>
      <c r="H8" s="4"/>
      <c r="I8" s="4"/>
    </row>
    <row r="9" spans="1:10" x14ac:dyDescent="0.35">
      <c r="A9" s="3"/>
      <c r="B9" s="65"/>
      <c r="C9" s="65"/>
      <c r="D9" s="4"/>
      <c r="E9" s="51"/>
      <c r="F9" s="4"/>
      <c r="G9" s="4"/>
      <c r="H9" s="4"/>
      <c r="I9" s="4"/>
    </row>
    <row r="10" spans="1:10" x14ac:dyDescent="0.35">
      <c r="A10" s="42" t="s">
        <v>71</v>
      </c>
      <c r="B10" s="65"/>
      <c r="C10" s="65"/>
      <c r="D10" s="193">
        <f xml:space="preserve"> D7 - 1</f>
        <v>2010</v>
      </c>
      <c r="E10" s="193"/>
      <c r="F10" s="65"/>
    </row>
    <row r="11" spans="1:10" x14ac:dyDescent="0.35">
      <c r="A11" s="3"/>
      <c r="B11" s="65"/>
      <c r="C11" s="65"/>
      <c r="D11" s="65" t="s">
        <v>17</v>
      </c>
      <c r="E11" s="65" t="s">
        <v>0</v>
      </c>
      <c r="F11" s="53"/>
      <c r="G11" s="53"/>
      <c r="H11" s="53"/>
      <c r="I11" s="53"/>
    </row>
    <row r="12" spans="1:10" x14ac:dyDescent="0.35">
      <c r="A12" s="3"/>
      <c r="B12" s="65"/>
      <c r="C12" s="65"/>
      <c r="D12" s="191" t="s">
        <v>18</v>
      </c>
      <c r="E12" s="191"/>
      <c r="F12" s="22" t="s">
        <v>15</v>
      </c>
      <c r="G12" s="188" t="str">
        <f>+IF(D7&lt;2020,"Telecom Relay","TRS--Non-IPCTS")</f>
        <v>Telecom Relay</v>
      </c>
      <c r="H12" s="188" t="str">
        <f>+IF(D7&lt;2020,"NA","TRS--IPCTS")</f>
        <v>NA</v>
      </c>
      <c r="I12" s="22" t="s">
        <v>16</v>
      </c>
    </row>
    <row r="13" spans="1:10" x14ac:dyDescent="0.35">
      <c r="A13" s="3"/>
      <c r="B13" s="65"/>
      <c r="C13" s="65"/>
      <c r="D13" s="7" t="s">
        <v>1</v>
      </c>
      <c r="E13" s="7" t="s">
        <v>1</v>
      </c>
      <c r="F13" s="53"/>
      <c r="G13" s="53"/>
      <c r="H13" s="53"/>
      <c r="I13" s="53"/>
    </row>
    <row r="14" spans="1:10" ht="16" thickBot="1" x14ac:dyDescent="0.4">
      <c r="A14" s="3"/>
      <c r="B14" s="65"/>
      <c r="C14" s="65"/>
      <c r="D14" s="95" t="s">
        <v>2</v>
      </c>
      <c r="E14" s="95" t="s">
        <v>3</v>
      </c>
      <c r="F14" s="96" t="str">
        <f>IF(OR(D7 = "NA", D7 = "Use Previous Year"), "NA", "(C) = B * " &amp; F13)</f>
        <v xml:space="preserve">(C) = B * </v>
      </c>
      <c r="G14" s="96" t="str">
        <f>"(D) = B * " &amp; G13</f>
        <v xml:space="preserve">(D) = B * </v>
      </c>
      <c r="H14" s="96" t="str">
        <f xml:space="preserve"> IF(D7&lt;2020,"NA","(D') = A * " &amp; H13)</f>
        <v>NA</v>
      </c>
      <c r="I14" s="96" t="str">
        <f xml:space="preserve"> "(E) = A * " &amp; I13</f>
        <v xml:space="preserve">(E) = A * </v>
      </c>
      <c r="J14" s="95" t="s">
        <v>46</v>
      </c>
    </row>
    <row r="15" spans="1:10" x14ac:dyDescent="0.35">
      <c r="A15" s="3" t="s">
        <v>4</v>
      </c>
      <c r="B15" s="65"/>
      <c r="C15" s="65"/>
      <c r="D15" s="27"/>
      <c r="E15" s="27"/>
      <c r="F15" s="54">
        <f>IF(D7 = "NA", "NA", E15*F13)</f>
        <v>0</v>
      </c>
      <c r="G15" s="54">
        <f>IF(D7 = "NA", "NA", E15*G13)</f>
        <v>0</v>
      </c>
      <c r="H15" s="54">
        <f>IF(D7 = "NA", "NA", D15*H13)</f>
        <v>0</v>
      </c>
      <c r="I15" s="54">
        <f>IF(D7 = "NA", "NA", D15*I13)</f>
        <v>0</v>
      </c>
      <c r="J15" s="20">
        <f>IF(D7 = "NA", "NA",F15+G15++H15+I15)</f>
        <v>0</v>
      </c>
    </row>
    <row r="16" spans="1:10" x14ac:dyDescent="0.35">
      <c r="A16" s="12" t="s">
        <v>5</v>
      </c>
      <c r="B16" s="67"/>
      <c r="C16" s="67"/>
      <c r="D16" s="54">
        <f>E16</f>
        <v>0</v>
      </c>
      <c r="E16" s="27"/>
      <c r="F16" s="54"/>
      <c r="G16" s="54"/>
      <c r="H16" s="54"/>
      <c r="I16" s="20"/>
    </row>
    <row r="17" spans="1:10" x14ac:dyDescent="0.35">
      <c r="A17" s="3" t="s">
        <v>6</v>
      </c>
      <c r="B17" s="67"/>
      <c r="C17" s="67"/>
      <c r="D17" s="47" t="e">
        <f>1-D16/D15</f>
        <v>#DIV/0!</v>
      </c>
      <c r="E17" s="47" t="e">
        <f>1-E16/E15</f>
        <v>#DIV/0!</v>
      </c>
      <c r="F17" s="54"/>
      <c r="G17" s="54"/>
      <c r="H17" s="54"/>
      <c r="I17" s="20"/>
    </row>
    <row r="18" spans="1:10" x14ac:dyDescent="0.35">
      <c r="A18" s="3"/>
      <c r="B18" s="162"/>
      <c r="C18" s="162"/>
      <c r="D18" s="47"/>
      <c r="E18" s="47"/>
      <c r="F18" s="54"/>
      <c r="G18" s="54"/>
      <c r="H18" s="54"/>
      <c r="I18" s="20"/>
    </row>
    <row r="19" spans="1:10" x14ac:dyDescent="0.35">
      <c r="C19" s="147"/>
      <c r="D19" s="147"/>
      <c r="E19" s="173"/>
      <c r="F19" s="173"/>
      <c r="G19" s="173"/>
      <c r="H19" s="54"/>
      <c r="I19" s="20"/>
    </row>
    <row r="20" spans="1:10" ht="16" thickBot="1" x14ac:dyDescent="0.4">
      <c r="A20"/>
      <c r="B20"/>
      <c r="C20" s="149"/>
      <c r="D20" s="149"/>
      <c r="E20" s="174" t="s">
        <v>57</v>
      </c>
      <c r="F20" s="174" t="s">
        <v>13</v>
      </c>
      <c r="G20" s="174" t="s">
        <v>56</v>
      </c>
      <c r="H20" s="54"/>
      <c r="I20" s="20"/>
    </row>
    <row r="21" spans="1:10" x14ac:dyDescent="0.35">
      <c r="A21" s="169" t="str">
        <f>"499A "&amp;(D7-1)&amp;" Interstate End User Revenues"</f>
        <v>499A 2010 Interstate End User Revenues</v>
      </c>
      <c r="B21" s="149"/>
      <c r="C21" s="149"/>
      <c r="D21" s="149"/>
      <c r="E21" s="27"/>
      <c r="F21" s="27"/>
      <c r="G21" s="71">
        <f>E21+F21</f>
        <v>0</v>
      </c>
      <c r="H21" s="54"/>
      <c r="I21" s="20"/>
    </row>
    <row r="22" spans="1:10" x14ac:dyDescent="0.35">
      <c r="A22" s="169" t="s">
        <v>53</v>
      </c>
      <c r="B22" s="149"/>
      <c r="C22" s="149"/>
      <c r="D22" s="149"/>
      <c r="E22" s="190" t="e">
        <f>E21/G21</f>
        <v>#DIV/0!</v>
      </c>
      <c r="F22" s="190" t="e">
        <f>F21/G21</f>
        <v>#DIV/0!</v>
      </c>
      <c r="G22" s="175"/>
      <c r="H22" s="54"/>
      <c r="I22" s="20"/>
    </row>
    <row r="23" spans="1:10" x14ac:dyDescent="0.35">
      <c r="A23" s="169" t="s">
        <v>8</v>
      </c>
      <c r="B23" s="170" t="str">
        <f xml:space="preserve"> "(G) = C * Allocation Basis * Price Cap Revenue Percentage"</f>
        <v>(G) = C * Allocation Basis * Price Cap Revenue Percentage</v>
      </c>
      <c r="C23" s="151"/>
      <c r="D23" s="151"/>
      <c r="E23" s="71" t="e">
        <f>F15*E22*E17</f>
        <v>#DIV/0!</v>
      </c>
      <c r="F23" s="71" t="e">
        <f>F15*F22*E17</f>
        <v>#DIV/0!</v>
      </c>
      <c r="G23" s="150" t="e">
        <f>E23+F23</f>
        <v>#DIV/0!</v>
      </c>
      <c r="H23" s="54"/>
      <c r="I23" s="20"/>
    </row>
    <row r="24" spans="1:10" x14ac:dyDescent="0.35">
      <c r="A24" s="169" t="str">
        <f>IF(D7&lt;2020,"Telecom Relay","Telecom. Relay - Non IPCTS Support")</f>
        <v>Telecom Relay</v>
      </c>
      <c r="B24" s="170" t="str">
        <f xml:space="preserve"> "(H) = D * Allocation Basis * Price Cap Revenue Percentage"</f>
        <v>(H) = D * Allocation Basis * Price Cap Revenue Percentage</v>
      </c>
      <c r="C24" s="151"/>
      <c r="D24" s="151"/>
      <c r="E24" s="71" t="e">
        <f>G15*E22*E17</f>
        <v>#DIV/0!</v>
      </c>
      <c r="F24" s="71" t="e">
        <f>G15*F22*E17</f>
        <v>#DIV/0!</v>
      </c>
      <c r="G24" s="150" t="e">
        <f>E24+F24</f>
        <v>#DIV/0!</v>
      </c>
      <c r="H24" s="54"/>
      <c r="I24" s="20"/>
    </row>
    <row r="25" spans="1:10" x14ac:dyDescent="0.35">
      <c r="A25" s="169" t="str">
        <f>IF(D7&lt;2020,"NA","Telecom. Relay - IPCTS Support")</f>
        <v>NA</v>
      </c>
      <c r="B25" s="170" t="str">
        <f>IF(D7&lt;2020,"NA","(H') = D' * Allocation Basis * Price Cap Revenue Percentage")</f>
        <v>NA</v>
      </c>
      <c r="C25" s="151"/>
      <c r="D25" s="151"/>
      <c r="E25" s="71" t="e">
        <f>H15*E22*D17</f>
        <v>#DIV/0!</v>
      </c>
      <c r="F25" s="71" t="e">
        <f>H15*F22*D17</f>
        <v>#DIV/0!</v>
      </c>
      <c r="G25" s="150" t="e">
        <f>E25+F25</f>
        <v>#DIV/0!</v>
      </c>
      <c r="H25" s="54"/>
      <c r="I25" s="20"/>
    </row>
    <row r="26" spans="1:10" ht="16" thickBot="1" x14ac:dyDescent="0.4">
      <c r="A26" s="169" t="s">
        <v>16</v>
      </c>
      <c r="B26" s="171" t="str">
        <f xml:space="preserve"> "(I) = E * Allocation Basis  * Price Cap Revenue Percentage"</f>
        <v>(I) = E * Allocation Basis  * Price Cap Revenue Percentage</v>
      </c>
      <c r="C26" s="172"/>
      <c r="D26" s="172"/>
      <c r="E26" s="142" t="e">
        <f>I15*E22*D17</f>
        <v>#DIV/0!</v>
      </c>
      <c r="F26" s="142" t="e">
        <f>I15*F22*D17</f>
        <v>#DIV/0!</v>
      </c>
      <c r="G26" s="176" t="e">
        <f>E26+F26</f>
        <v>#DIV/0!</v>
      </c>
      <c r="H26" s="54"/>
      <c r="I26" s="20"/>
    </row>
    <row r="27" spans="1:10" x14ac:dyDescent="0.35">
      <c r="A27" s="42" t="s">
        <v>14</v>
      </c>
      <c r="B27" s="170" t="str">
        <f>IF(D7&lt;2020,"(J) = Totals G + H + I","(J) = Totals G + H + H' + I")</f>
        <v>(J) = Totals G + H + I</v>
      </c>
      <c r="C27" s="170"/>
      <c r="D27" s="170"/>
      <c r="E27" s="71" t="e">
        <f>SUM(E23:E26)</f>
        <v>#DIV/0!</v>
      </c>
      <c r="F27" s="71" t="e">
        <f>SUM(F23:F26)</f>
        <v>#DIV/0!</v>
      </c>
      <c r="G27" s="71" t="e">
        <f>SUM(G23:G26)</f>
        <v>#DIV/0!</v>
      </c>
      <c r="H27" s="54"/>
      <c r="I27" s="20"/>
    </row>
    <row r="28" spans="1:10" x14ac:dyDescent="0.35">
      <c r="A28" s="3"/>
      <c r="B28" s="162"/>
      <c r="C28" s="162"/>
      <c r="D28" s="47"/>
      <c r="E28" s="47"/>
      <c r="F28" s="54"/>
      <c r="G28" s="54"/>
      <c r="H28" s="54"/>
      <c r="I28" s="20"/>
    </row>
    <row r="29" spans="1:10" x14ac:dyDescent="0.35">
      <c r="A29" s="3"/>
      <c r="B29" s="76"/>
      <c r="C29" s="76"/>
      <c r="D29" s="47"/>
      <c r="E29" s="47"/>
      <c r="F29" s="54"/>
      <c r="G29" s="54"/>
      <c r="H29" s="54"/>
      <c r="I29" s="20"/>
    </row>
    <row r="30" spans="1:10" x14ac:dyDescent="0.35">
      <c r="A30" s="42"/>
      <c r="B30" s="38"/>
      <c r="C30" s="38"/>
      <c r="D30" s="84" t="str">
        <f>"Base Year Exogenous Costs included in Mid-Year " &amp; D7 &amp; " Filing (EXG-1)"</f>
        <v>Base Year Exogenous Costs included in Mid-Year 2011 Filing (EXG-1)</v>
      </c>
      <c r="E30" s="166"/>
      <c r="F30" s="166"/>
      <c r="G30" s="166"/>
      <c r="H30" s="54"/>
      <c r="I30" s="140"/>
      <c r="J30" s="147"/>
    </row>
    <row r="31" spans="1:10" x14ac:dyDescent="0.35">
      <c r="A31" s="42"/>
      <c r="B31" s="38"/>
      <c r="C31" s="38"/>
      <c r="D31" s="85" t="s">
        <v>25</v>
      </c>
      <c r="E31" s="85" t="s">
        <v>26</v>
      </c>
      <c r="F31" s="85" t="s">
        <v>27</v>
      </c>
      <c r="G31" s="85" t="s">
        <v>17</v>
      </c>
      <c r="H31" s="54"/>
      <c r="I31" s="140"/>
      <c r="J31" s="147"/>
    </row>
    <row r="32" spans="1:10" x14ac:dyDescent="0.35">
      <c r="A32" s="42"/>
      <c r="B32" s="38"/>
      <c r="C32" s="38"/>
      <c r="D32" s="85" t="s">
        <v>57</v>
      </c>
      <c r="E32" s="85" t="s">
        <v>57</v>
      </c>
      <c r="F32" s="85" t="s">
        <v>57</v>
      </c>
      <c r="G32" s="85"/>
      <c r="H32" s="54"/>
      <c r="I32" s="140"/>
      <c r="J32" s="147"/>
    </row>
    <row r="33" spans="1:11" ht="15" customHeight="1" x14ac:dyDescent="0.35">
      <c r="A33" s="42"/>
      <c r="B33" s="38"/>
      <c r="C33" s="38"/>
      <c r="D33" s="86" t="s">
        <v>49</v>
      </c>
      <c r="E33" s="86" t="s">
        <v>50</v>
      </c>
      <c r="F33" s="86" t="s">
        <v>51</v>
      </c>
      <c r="G33" s="85"/>
      <c r="H33" s="54"/>
      <c r="I33" s="140"/>
      <c r="J33" s="147"/>
    </row>
    <row r="34" spans="1:11" ht="16" thickBot="1" x14ac:dyDescent="0.4">
      <c r="A34" s="42"/>
      <c r="B34" s="38"/>
      <c r="C34" s="38"/>
      <c r="D34" s="167" t="s">
        <v>36</v>
      </c>
      <c r="E34" s="167" t="s">
        <v>37</v>
      </c>
      <c r="F34" s="167" t="s">
        <v>38</v>
      </c>
      <c r="G34" s="167" t="s">
        <v>47</v>
      </c>
      <c r="H34" s="54"/>
      <c r="I34" s="140"/>
      <c r="J34" s="147"/>
    </row>
    <row r="35" spans="1:11" x14ac:dyDescent="0.35">
      <c r="A35" s="42"/>
      <c r="B35" s="38"/>
      <c r="C35" s="38"/>
      <c r="D35" s="52"/>
      <c r="E35" s="52"/>
      <c r="F35" s="52"/>
      <c r="G35" s="70">
        <f>D35+E35+F35</f>
        <v>0</v>
      </c>
      <c r="H35" s="202" t="s">
        <v>77</v>
      </c>
      <c r="I35" s="202"/>
      <c r="J35" s="202"/>
      <c r="K35" s="20"/>
    </row>
    <row r="36" spans="1:11" x14ac:dyDescent="0.35">
      <c r="A36" s="42"/>
      <c r="B36" s="38"/>
      <c r="C36" s="38"/>
      <c r="D36" s="166"/>
      <c r="E36" s="166"/>
      <c r="F36" s="166"/>
      <c r="G36" s="166"/>
      <c r="H36" s="166"/>
      <c r="I36" s="168"/>
      <c r="J36" s="147"/>
    </row>
    <row r="37" spans="1:11" x14ac:dyDescent="0.35">
      <c r="A37" s="42"/>
      <c r="B37" s="38"/>
      <c r="C37" s="38"/>
      <c r="D37" s="84" t="str">
        <f>"Reversal of Adjusted Base Year Exogenous Costs included in Mid-Year " &amp; D7 &amp; " Filing"</f>
        <v>Reversal of Adjusted Base Year Exogenous Costs included in Mid-Year 2011 Filing</v>
      </c>
      <c r="E37" s="166"/>
      <c r="F37" s="166"/>
      <c r="G37" s="166"/>
      <c r="H37" s="166"/>
      <c r="I37" s="166"/>
      <c r="J37" s="147"/>
    </row>
    <row r="38" spans="1:11" x14ac:dyDescent="0.35">
      <c r="A38" s="42"/>
      <c r="B38" s="38"/>
      <c r="C38" s="38"/>
      <c r="D38" s="85" t="s">
        <v>25</v>
      </c>
      <c r="E38" s="85" t="s">
        <v>26</v>
      </c>
      <c r="F38" s="85" t="s">
        <v>27</v>
      </c>
      <c r="G38" s="85" t="s">
        <v>17</v>
      </c>
      <c r="H38" s="149"/>
      <c r="I38" s="149"/>
      <c r="J38" s="149"/>
    </row>
    <row r="39" spans="1:11" x14ac:dyDescent="0.35">
      <c r="A39" s="42"/>
      <c r="B39" s="38"/>
      <c r="C39" s="38"/>
      <c r="D39" s="177"/>
      <c r="E39" s="177"/>
      <c r="F39" s="177"/>
      <c r="G39" s="85"/>
      <c r="H39" s="149"/>
      <c r="I39" s="149"/>
      <c r="J39" s="149"/>
    </row>
    <row r="40" spans="1:11" ht="16" thickBot="1" x14ac:dyDescent="0.4">
      <c r="A40" s="42"/>
      <c r="B40" s="38"/>
      <c r="C40" s="38"/>
      <c r="D40" s="167" t="str">
        <f>"(K1) =  K * " &amp; TRIM(TEXT(D39,"# ?/12"))</f>
        <v>(K1) =  K * 0</v>
      </c>
      <c r="E40" s="167" t="str">
        <f>"(L1) =  L * " &amp; TRIM(TEXT(E39,"# ?/12"))</f>
        <v>(L1) =  L * 0</v>
      </c>
      <c r="F40" s="167" t="str">
        <f>"(M1) =  M * " &amp; TRIM(TEXT(F39,"# ?/12"))</f>
        <v>(M1) =  M * 0</v>
      </c>
      <c r="G40" s="167" t="s">
        <v>80</v>
      </c>
      <c r="H40" s="202" t="s">
        <v>76</v>
      </c>
      <c r="I40" s="202"/>
      <c r="J40" s="202"/>
    </row>
    <row r="41" spans="1:11" x14ac:dyDescent="0.35">
      <c r="A41" s="42"/>
      <c r="B41" s="38"/>
      <c r="C41" s="38"/>
      <c r="D41" s="71">
        <f>D35*D39</f>
        <v>0</v>
      </c>
      <c r="E41" s="71">
        <f>E35*E39</f>
        <v>0</v>
      </c>
      <c r="F41" s="71">
        <f>F35*F39</f>
        <v>0</v>
      </c>
      <c r="G41" s="70">
        <f>D41+E41+F41</f>
        <v>0</v>
      </c>
      <c r="H41" s="149"/>
      <c r="I41" s="149"/>
      <c r="J41" s="149"/>
    </row>
    <row r="42" spans="1:11" x14ac:dyDescent="0.35">
      <c r="A42" s="71"/>
      <c r="B42" s="38"/>
      <c r="C42" s="38"/>
      <c r="D42" s="141"/>
      <c r="E42" s="71"/>
      <c r="F42" s="71"/>
      <c r="G42" s="70"/>
      <c r="H42"/>
      <c r="I42" s="131"/>
      <c r="J42" s="131"/>
    </row>
    <row r="43" spans="1:11" x14ac:dyDescent="0.35">
      <c r="A43" s="3"/>
      <c r="B43" s="73"/>
      <c r="C43" s="73"/>
      <c r="D43"/>
      <c r="E43" s="112" t="s">
        <v>39</v>
      </c>
      <c r="F43"/>
      <c r="G43" s="138"/>
      <c r="I43" s="74"/>
      <c r="J43" s="74"/>
    </row>
    <row r="44" spans="1:11" x14ac:dyDescent="0.35">
      <c r="A44" s="151" t="str">
        <f>IF(D7=2011,"NA","Base YEAR Recoverable from ARC for Mid-Year " &amp; D7 &amp; " Filing")</f>
        <v>NA</v>
      </c>
      <c r="B44" s="149"/>
      <c r="C44" s="147"/>
      <c r="D44" s="152" t="str">
        <f>IF(D7=2011,"NA","from CAP-5 r610")</f>
        <v>NA</v>
      </c>
      <c r="E44" s="75"/>
      <c r="F44" s="201" t="s">
        <v>72</v>
      </c>
      <c r="G44" s="201"/>
      <c r="H44" s="201"/>
    </row>
    <row r="45" spans="1:11" customFormat="1" ht="14.5" x14ac:dyDescent="0.35"/>
    <row r="46" spans="1:11" x14ac:dyDescent="0.35">
      <c r="A46" s="151" t="str">
        <f>IF(D7 =2011,"NA","Adjusted Base YEAR Recoverable from ARC for Mid-Year " &amp; D7 &amp; " Filing")</f>
        <v>NA</v>
      </c>
      <c r="B46" s="148"/>
      <c r="C46" s="148"/>
      <c r="D46" s="157" t="str">
        <f>IF(D7=2011,"NA","(P) = O *  "&amp;TEXT((D39*(D41/G41))+(E39*(E41/G41))+(F39*(F41/G41)),"#,####0.0000"))</f>
        <v>NA</v>
      </c>
      <c r="E46" s="150" t="e">
        <f>((D39*(D41/G41))+(E39*(E41/G41))+(F39*(F41/G41)))*E44</f>
        <v>#DIV/0!</v>
      </c>
      <c r="F46" s="161"/>
      <c r="G46" s="77"/>
      <c r="H46" s="77"/>
    </row>
    <row r="47" spans="1:11" x14ac:dyDescent="0.35">
      <c r="A47" s="3"/>
      <c r="B47" s="65"/>
      <c r="C47" s="65"/>
      <c r="D47" s="4"/>
      <c r="E47" s="4"/>
      <c r="F47" s="4"/>
      <c r="G47" s="4"/>
      <c r="H47" s="4"/>
      <c r="I47" s="4"/>
    </row>
    <row r="48" spans="1:11" x14ac:dyDescent="0.35">
      <c r="A48" s="3"/>
      <c r="B48" s="146"/>
      <c r="C48" s="146"/>
      <c r="D48" s="4"/>
      <c r="E48" s="4"/>
      <c r="F48" s="4"/>
      <c r="G48" s="4"/>
      <c r="H48" s="4"/>
      <c r="I48" s="4"/>
    </row>
    <row r="49" spans="1:10" x14ac:dyDescent="0.35">
      <c r="C49" s="4"/>
      <c r="D49" s="200" t="str">
        <f>YEAR(C1) - 1 &amp; " Annual"</f>
        <v>2021 Annual</v>
      </c>
      <c r="E49" s="200"/>
      <c r="F49" s="14" t="s">
        <v>43</v>
      </c>
      <c r="G49" s="14"/>
      <c r="H49" s="14"/>
      <c r="I49" s="14"/>
    </row>
    <row r="50" spans="1:10" x14ac:dyDescent="0.35">
      <c r="D50" s="65" t="s">
        <v>17</v>
      </c>
      <c r="E50" s="65" t="s">
        <v>0</v>
      </c>
      <c r="F50" s="68" t="str">
        <f>'Annual Exog D&amp;J'!F30</f>
        <v>FCC 21-98</v>
      </c>
      <c r="G50" s="68" t="str">
        <f>'Annual Exog D&amp;J'!G30</f>
        <v>DA 21-779</v>
      </c>
      <c r="H50" s="68" t="str">
        <f>'Annual Exog D&amp;J'!H30</f>
        <v>DA 21-779</v>
      </c>
      <c r="I50" s="68" t="str">
        <f>'Annual Exog D&amp;J'!I30</f>
        <v>DA 21-976</v>
      </c>
    </row>
    <row r="51" spans="1:10" x14ac:dyDescent="0.35">
      <c r="D51" s="191" t="s">
        <v>18</v>
      </c>
      <c r="E51" s="191"/>
      <c r="F51" s="69">
        <f>'Annual Exog D&amp;J'!F31</f>
        <v>44434</v>
      </c>
      <c r="G51" s="69">
        <f>'Annual Exog D&amp;J'!G31</f>
        <v>44377</v>
      </c>
      <c r="H51" s="69">
        <f>'Annual Exog D&amp;J'!H31</f>
        <v>44377</v>
      </c>
      <c r="I51" s="69">
        <f>'Annual Exog D&amp;J'!I31</f>
        <v>44417</v>
      </c>
    </row>
    <row r="52" spans="1:10" x14ac:dyDescent="0.35">
      <c r="D52" s="65"/>
      <c r="E52" s="65"/>
      <c r="F52" s="30" t="s">
        <v>15</v>
      </c>
      <c r="G52" s="30" t="s">
        <v>19</v>
      </c>
      <c r="H52" s="30" t="s">
        <v>20</v>
      </c>
      <c r="I52" s="30" t="s">
        <v>16</v>
      </c>
    </row>
    <row r="53" spans="1:10" s="15" customFormat="1" x14ac:dyDescent="0.35">
      <c r="D53" s="7" t="s">
        <v>1</v>
      </c>
      <c r="E53" s="65" t="s">
        <v>1</v>
      </c>
      <c r="F53" s="68">
        <f>'Annual Exog D&amp;J'!F33</f>
        <v>4.0000000000000001E-3</v>
      </c>
      <c r="G53" s="68">
        <f>'Annual Exog D&amp;J'!G33</f>
        <v>1.3310000000000001E-2</v>
      </c>
      <c r="H53" s="68">
        <f>'Annual Exog D&amp;J'!H33</f>
        <v>8.3099999999999997E-3</v>
      </c>
      <c r="I53" s="68">
        <f>'Annual Exog D&amp;J'!I33</f>
        <v>5.3499999999999999E-5</v>
      </c>
    </row>
    <row r="54" spans="1:10" ht="18" customHeight="1" thickBot="1" x14ac:dyDescent="0.4">
      <c r="D54" s="95" t="s">
        <v>40</v>
      </c>
      <c r="E54" s="95" t="s">
        <v>41</v>
      </c>
      <c r="F54" s="96" t="str">
        <f>"(S) = R * " &amp; F53</f>
        <v>(S) = R * 0.004</v>
      </c>
      <c r="G54" s="97" t="str">
        <f xml:space="preserve"> "(T) = R * " &amp; G53</f>
        <v>(T) = R * 0.01331</v>
      </c>
      <c r="H54" s="97" t="str">
        <f>"(T2) = Q * " &amp; H53</f>
        <v>(T2) = Q * 0.00831</v>
      </c>
      <c r="I54" s="97" t="str">
        <f>"(U) = Q * " &amp; I53</f>
        <v>(U) = Q * 0.0000535</v>
      </c>
    </row>
    <row r="55" spans="1:10" x14ac:dyDescent="0.35">
      <c r="A55" s="3" t="s">
        <v>4</v>
      </c>
      <c r="D55" s="8">
        <f>'Annual Exog D&amp;J'!D35</f>
        <v>0</v>
      </c>
      <c r="E55" s="8">
        <f>'Annual Exog D&amp;J'!E35</f>
        <v>0</v>
      </c>
      <c r="F55" s="54">
        <f>E55*F53</f>
        <v>0</v>
      </c>
      <c r="G55" s="158">
        <f>E55*G53</f>
        <v>0</v>
      </c>
      <c r="H55" s="54">
        <f>D55*H53</f>
        <v>0</v>
      </c>
      <c r="I55" s="54">
        <f>D55*I53</f>
        <v>0</v>
      </c>
    </row>
    <row r="56" spans="1:10" x14ac:dyDescent="0.35">
      <c r="A56" s="12" t="s">
        <v>5</v>
      </c>
      <c r="D56" s="8">
        <f>E56</f>
        <v>0</v>
      </c>
      <c r="E56" s="8">
        <f>'Annual Exog D&amp;J'!E36</f>
        <v>0</v>
      </c>
    </row>
    <row r="57" spans="1:10" x14ac:dyDescent="0.35">
      <c r="A57" s="3" t="s">
        <v>6</v>
      </c>
      <c r="D57" s="47" t="e">
        <f>1-D56/D55</f>
        <v>#DIV/0!</v>
      </c>
      <c r="E57" s="47" t="e">
        <f>1-E56/E55</f>
        <v>#DIV/0!</v>
      </c>
      <c r="F57" s="8"/>
      <c r="G57" s="16"/>
      <c r="H57" s="16"/>
      <c r="I57" s="16"/>
    </row>
    <row r="58" spans="1:10" x14ac:dyDescent="0.35">
      <c r="A58" s="3"/>
      <c r="D58" s="47"/>
      <c r="E58" s="47"/>
      <c r="F58" s="8"/>
      <c r="G58" s="16"/>
      <c r="H58" s="16"/>
      <c r="I58" s="16"/>
    </row>
    <row r="59" spans="1:10" x14ac:dyDescent="0.35">
      <c r="E59" s="104"/>
      <c r="F59" s="104"/>
      <c r="G59" s="104" t="s">
        <v>55</v>
      </c>
      <c r="H59" s="195" t="s">
        <v>48</v>
      </c>
      <c r="I59" s="195"/>
      <c r="J59" s="195"/>
    </row>
    <row r="60" spans="1:10" ht="16" thickBot="1" x14ac:dyDescent="0.4">
      <c r="A60" s="72"/>
      <c r="B60" s="72"/>
      <c r="C60" s="72"/>
      <c r="D60" s="72"/>
      <c r="E60" s="105" t="s">
        <v>57</v>
      </c>
      <c r="F60" s="105" t="s">
        <v>13</v>
      </c>
      <c r="G60" s="105" t="s">
        <v>56</v>
      </c>
      <c r="H60" s="196" t="s">
        <v>58</v>
      </c>
      <c r="I60" s="196"/>
      <c r="J60" s="196"/>
    </row>
    <row r="61" spans="1:10" x14ac:dyDescent="0.35">
      <c r="A61" s="102" t="str">
        <f>"499A "&amp;YEAR(C10)&amp;" Interstate End User Revenues"</f>
        <v>499A 1900 Interstate End User Revenues</v>
      </c>
      <c r="B61"/>
      <c r="C61"/>
      <c r="D61"/>
      <c r="E61" s="71">
        <f>+'Annual Exog D&amp;J'!D96</f>
        <v>0</v>
      </c>
      <c r="F61" s="71">
        <f>+'Annual Exog D&amp;J'!E96</f>
        <v>0</v>
      </c>
      <c r="G61" s="103">
        <f>E61+F61</f>
        <v>0</v>
      </c>
      <c r="H61" s="194" t="e">
        <f>IF(ROUND(G61-(E55*E57),0)=0,"OK"," ERROR:  Price CAP Rev does not match 499A Interstate Rev * Price Cap Rev %")</f>
        <v>#DIV/0!</v>
      </c>
      <c r="I61" s="194"/>
      <c r="J61" s="194"/>
    </row>
    <row r="62" spans="1:10" x14ac:dyDescent="0.35">
      <c r="A62" s="102" t="s">
        <v>53</v>
      </c>
      <c r="B62"/>
      <c r="C62"/>
      <c r="D62"/>
      <c r="E62" s="108" t="e">
        <f>E61/G61</f>
        <v>#DIV/0!</v>
      </c>
      <c r="F62" s="108" t="e">
        <f>F61/G61</f>
        <v>#DIV/0!</v>
      </c>
      <c r="G62" s="106"/>
      <c r="H62"/>
      <c r="I62"/>
      <c r="J62"/>
    </row>
    <row r="63" spans="1:10" x14ac:dyDescent="0.35">
      <c r="A63" s="102" t="s">
        <v>8</v>
      </c>
      <c r="B63" s="133" t="str">
        <f xml:space="preserve"> "(V) = S * Allocation Basis * Price Cap Revenue Percentage"</f>
        <v>(V) = S * Allocation Basis * Price Cap Revenue Percentage</v>
      </c>
      <c r="C63" s="116"/>
      <c r="D63" s="116"/>
      <c r="E63" s="71" t="e">
        <f>F55*E62*E57</f>
        <v>#DIV/0!</v>
      </c>
      <c r="F63" s="71" t="e">
        <f>F55*F62*E57</f>
        <v>#DIV/0!</v>
      </c>
      <c r="G63" s="114" t="e">
        <f>E63+F63</f>
        <v>#DIV/0!</v>
      </c>
      <c r="H63"/>
      <c r="I63"/>
      <c r="J63"/>
    </row>
    <row r="64" spans="1:10" x14ac:dyDescent="0.35">
      <c r="A64" s="102" t="s">
        <v>59</v>
      </c>
      <c r="B64" s="133" t="str">
        <f xml:space="preserve"> "(W) = T * Allocation Basis * Price Cap Revenue Percentage"</f>
        <v>(W) = T * Allocation Basis * Price Cap Revenue Percentage</v>
      </c>
      <c r="C64" s="116"/>
      <c r="D64" s="116"/>
      <c r="E64" s="71" t="e">
        <f>G55*E62*E57</f>
        <v>#DIV/0!</v>
      </c>
      <c r="F64" s="71" t="e">
        <f>G55*F62*E57</f>
        <v>#DIV/0!</v>
      </c>
      <c r="G64" s="114" t="e">
        <f>E64+F64</f>
        <v>#DIV/0!</v>
      </c>
      <c r="H64" s="107"/>
      <c r="I64"/>
      <c r="J64"/>
    </row>
    <row r="65" spans="1:10" x14ac:dyDescent="0.35">
      <c r="A65" s="102" t="s">
        <v>60</v>
      </c>
      <c r="B65" s="133" t="str">
        <f xml:space="preserve"> "(Z) = T2 * Allocation Basis * Price Cap Revenue Percentage"</f>
        <v>(Z) = T2 * Allocation Basis * Price Cap Revenue Percentage</v>
      </c>
      <c r="C65" s="116"/>
      <c r="D65" s="116"/>
      <c r="E65" s="71" t="e">
        <f>H55*E62*D57</f>
        <v>#DIV/0!</v>
      </c>
      <c r="F65" s="71" t="e">
        <f>H55*F62*D57</f>
        <v>#DIV/0!</v>
      </c>
      <c r="G65" s="114" t="e">
        <f>E65+F65</f>
        <v>#DIV/0!</v>
      </c>
      <c r="H65" s="107"/>
      <c r="I65"/>
      <c r="J65"/>
    </row>
    <row r="66" spans="1:10" ht="16" thickBot="1" x14ac:dyDescent="0.4">
      <c r="A66" s="102" t="s">
        <v>16</v>
      </c>
      <c r="B66" s="154" t="str">
        <f xml:space="preserve"> "(Y) = U * Allocation Basis  * Price Cap Revenue Percentage"</f>
        <v>(Y) = U * Allocation Basis  * Price Cap Revenue Percentage</v>
      </c>
      <c r="C66" s="156"/>
      <c r="D66" s="156"/>
      <c r="E66" s="142" t="e">
        <f>I55*E62*D57</f>
        <v>#DIV/0!</v>
      </c>
      <c r="F66" s="142" t="e">
        <f>I55*F62*D57</f>
        <v>#DIV/0!</v>
      </c>
      <c r="G66" s="115" t="e">
        <f>E66+F66</f>
        <v>#DIV/0!</v>
      </c>
      <c r="H66"/>
      <c r="I66"/>
      <c r="J66"/>
    </row>
    <row r="67" spans="1:10" x14ac:dyDescent="0.35">
      <c r="A67" s="3" t="s">
        <v>14</v>
      </c>
      <c r="B67" s="133" t="s">
        <v>75</v>
      </c>
      <c r="C67" s="133"/>
      <c r="D67" s="133"/>
      <c r="E67" s="103" t="e">
        <f>SUM(E63:E66)</f>
        <v>#DIV/0!</v>
      </c>
      <c r="F67" s="103" t="e">
        <f>SUM(F63:F66)</f>
        <v>#DIV/0!</v>
      </c>
      <c r="G67" s="103" t="e">
        <f>SUM(G63:G66)</f>
        <v>#DIV/0!</v>
      </c>
      <c r="H67"/>
      <c r="I67"/>
      <c r="J67"/>
    </row>
    <row r="68" spans="1:10" x14ac:dyDescent="0.35">
      <c r="A68" s="3"/>
      <c r="D68" s="10"/>
      <c r="E68" s="10"/>
      <c r="F68" s="8"/>
      <c r="G68" s="16"/>
      <c r="H68" s="16"/>
    </row>
    <row r="69" spans="1:10" x14ac:dyDescent="0.35">
      <c r="C69" s="136" t="s">
        <v>52</v>
      </c>
      <c r="D69" s="136"/>
      <c r="E69" s="89"/>
      <c r="F69" s="13"/>
      <c r="G69" s="13"/>
      <c r="H69" s="13"/>
      <c r="I69" s="13"/>
    </row>
    <row r="70" spans="1:10" ht="16" thickBot="1" x14ac:dyDescent="0.4">
      <c r="A70" s="56" t="s">
        <v>42</v>
      </c>
      <c r="B70" s="58"/>
      <c r="C70" s="144" t="str">
        <f>"J = Common Line " &amp;D7&amp; " Base"</f>
        <v>J = Common Line 2011 Base</v>
      </c>
      <c r="D70" s="144" t="str">
        <f>IF(D7 = "NA","NA","Z = Common Line "&amp;YEAR(C1))</f>
        <v>Z = Common Line 2022</v>
      </c>
      <c r="E70" s="145" t="s">
        <v>79</v>
      </c>
      <c r="F70" s="55"/>
    </row>
    <row r="71" spans="1:10" x14ac:dyDescent="0.35">
      <c r="A71" s="3" t="s">
        <v>14</v>
      </c>
      <c r="C71" s="140" t="e">
        <f>E27</f>
        <v>#DIV/0!</v>
      </c>
      <c r="D71" s="20" t="e">
        <f>E67</f>
        <v>#DIV/0!</v>
      </c>
      <c r="E71" s="20" t="e">
        <f>D71-C71</f>
        <v>#DIV/0!</v>
      </c>
      <c r="F71"/>
      <c r="G71"/>
    </row>
    <row r="73" spans="1:10" x14ac:dyDescent="0.35">
      <c r="D73" s="99" t="str">
        <f>IF(D7 =2011,"NA","P")</f>
        <v>NA</v>
      </c>
    </row>
    <row r="74" spans="1:10" customFormat="1" x14ac:dyDescent="0.35">
      <c r="A74" s="90" t="str">
        <f>IF(D7 =2011,"NA","Adjusted Base YEAR Recoverable from ARC for Mid-Year " &amp; D7 &amp; " Filing")</f>
        <v>NA</v>
      </c>
      <c r="B74" s="91"/>
      <c r="C74" s="91"/>
      <c r="D74" s="92" t="str">
        <f>IF(D7 =2011,"NA",E46)</f>
        <v>NA</v>
      </c>
    </row>
    <row r="75" spans="1:10" customFormat="1" x14ac:dyDescent="0.35">
      <c r="A75" s="90"/>
      <c r="B75" s="91"/>
      <c r="C75" s="91"/>
      <c r="D75" s="92"/>
    </row>
    <row r="76" spans="1:10" customFormat="1" x14ac:dyDescent="0.35">
      <c r="A76" s="2"/>
      <c r="B76" s="149"/>
      <c r="C76" s="149"/>
      <c r="D76" s="100" t="str">
        <f>IF(D7 =2011,"NA","(B1) = N - P")</f>
        <v>NA</v>
      </c>
    </row>
    <row r="77" spans="1:10" customFormat="1" x14ac:dyDescent="0.35">
      <c r="A77" s="90" t="str">
        <f>IF(D7 =2011,"NA","Base Total Exog NOT recoverable from ARC for Mid-Year " &amp; D7 &amp; " Filing")</f>
        <v>NA</v>
      </c>
      <c r="D77" s="93" t="str">
        <f>IF(D7 =2011,"NA",C71-D74)</f>
        <v>NA</v>
      </c>
    </row>
    <row r="78" spans="1:10" customFormat="1" ht="14.5" x14ac:dyDescent="0.35"/>
    <row r="79" spans="1:10" customFormat="1" x14ac:dyDescent="0.35">
      <c r="D79" s="101" t="str">
        <f>IF(D7 =2011,"A1","(C1) = Z - B1")</f>
        <v>A1</v>
      </c>
    </row>
    <row r="80" spans="1:10" customFormat="1" x14ac:dyDescent="0.35">
      <c r="A80" s="84" t="s">
        <v>44</v>
      </c>
      <c r="D80" s="178" t="e">
        <f>IF(D7 =2011,E71,D71-D77)</f>
        <v>#DIV/0!</v>
      </c>
      <c r="E80" s="20"/>
      <c r="F80" s="137"/>
    </row>
    <row r="81" customFormat="1" ht="14.5" x14ac:dyDescent="0.35"/>
    <row r="82" customFormat="1" ht="14.5" x14ac:dyDescent="0.35"/>
    <row r="83" customFormat="1" ht="14.5" x14ac:dyDescent="0.35"/>
    <row r="84" customFormat="1" ht="14.5" x14ac:dyDescent="0.35"/>
    <row r="85" customFormat="1" ht="14.5" x14ac:dyDescent="0.35"/>
    <row r="86" customFormat="1" ht="14.5" x14ac:dyDescent="0.35"/>
    <row r="87" customFormat="1" ht="14.5" x14ac:dyDescent="0.35"/>
    <row r="88" customFormat="1" ht="14.5" x14ac:dyDescent="0.35"/>
    <row r="89" customFormat="1" ht="14.5" x14ac:dyDescent="0.35"/>
    <row r="90" customFormat="1" ht="14.5" x14ac:dyDescent="0.35"/>
    <row r="91" customFormat="1" ht="14.5" x14ac:dyDescent="0.35"/>
    <row r="92" customFormat="1" ht="14.5" x14ac:dyDescent="0.35"/>
    <row r="93" customFormat="1" ht="14.5" x14ac:dyDescent="0.35"/>
  </sheetData>
  <mergeCells count="12">
    <mergeCell ref="F44:H44"/>
    <mergeCell ref="A4:I4"/>
    <mergeCell ref="A5:I5"/>
    <mergeCell ref="D10:E10"/>
    <mergeCell ref="D12:E12"/>
    <mergeCell ref="H40:J40"/>
    <mergeCell ref="H35:J35"/>
    <mergeCell ref="H59:J59"/>
    <mergeCell ref="H60:J60"/>
    <mergeCell ref="H61:J61"/>
    <mergeCell ref="D49:E49"/>
    <mergeCell ref="D51:E51"/>
  </mergeCells>
  <conditionalFormatting sqref="E44">
    <cfRule type="expression" dxfId="7" priority="21">
      <formula>D7 = 2011</formula>
    </cfRule>
  </conditionalFormatting>
  <conditionalFormatting sqref="H46 F80">
    <cfRule type="expression" dxfId="6" priority="20">
      <formula>F46 = "ERROR - Value in G23 must be 0 or blank"</formula>
    </cfRule>
  </conditionalFormatting>
  <conditionalFormatting sqref="H61">
    <cfRule type="cellIs" dxfId="5" priority="8" operator="notEqual">
      <formula>"ok"</formula>
    </cfRule>
    <cfRule type="cellIs" dxfId="4" priority="9" operator="equal">
      <formula>"ok"</formula>
    </cfRule>
  </conditionalFormatting>
  <conditionalFormatting sqref="E46">
    <cfRule type="expression" dxfId="3" priority="2">
      <formula>#REF! = 2011</formula>
    </cfRule>
    <cfRule type="expression" dxfId="2" priority="3">
      <formula>#REF!="Use Previous Year"</formula>
    </cfRule>
    <cfRule type="expression" dxfId="1" priority="4">
      <formula>#REF!="NA"</formula>
    </cfRule>
  </conditionalFormatting>
  <conditionalFormatting sqref="F44">
    <cfRule type="expression" dxfId="0" priority="1">
      <formula>D7 = 2011</formula>
    </cfRule>
  </conditionalFormatting>
  <dataValidations count="1">
    <dataValidation type="list" showInputMessage="1" showErrorMessage="1" sqref="D7" xr:uid="{00000000-0002-0000-0200-000000000000}">
      <formula1>"2011,2012,2014,2015,2016,2017,2018,2019,2020,2021,2022,2023,2024,2025,2026,2027,2028,2029,2030"</formula1>
    </dataValidation>
  </dataValidations>
  <pageMargins left="0.5" right="0.5" top="0.5" bottom="0.5" header="0.5" footer="0.5"/>
  <pageSetup scale="45" firstPageNumber="2" orientation="landscape" useFirstPageNumber="1" r:id="rId1"/>
  <headerFooter alignWithMargins="0">
    <oddHeader>&amp;RExhibit 2
RDEV-1
 Page &amp;P of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Annual Exog D&amp;J</vt:lpstr>
      <vt:lpstr>Annual Exog Cum</vt:lpstr>
      <vt:lpstr>Annual Exog Cum Base w MidYear</vt:lpstr>
      <vt:lpstr>'Annual Exog Cum'!Print_Area</vt:lpstr>
      <vt:lpstr>'Annual Exog Cum Base w MidYear'!Print_Area</vt:lpstr>
      <vt:lpstr>'Annual Exog D&amp;J'!Print_Area</vt:lpstr>
      <vt:lpstr>'Annual Exog Cum'!Print_Titles</vt:lpstr>
      <vt:lpstr>'Annual Exog Cum Base w MidYear'!Print_Titles</vt:lpstr>
      <vt:lpstr>'Annual Exog D&amp;J'!Print_Titles</vt:lpstr>
    </vt:vector>
  </TitlesOfParts>
  <Company>CenturyLink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Clifford Powers</cp:lastModifiedBy>
  <cp:lastPrinted>2021-06-08T19:44:09Z</cp:lastPrinted>
  <dcterms:created xsi:type="dcterms:W3CDTF">2019-09-04T17:52:14Z</dcterms:created>
  <dcterms:modified xsi:type="dcterms:W3CDTF">2022-02-08T17:15:03Z</dcterms:modified>
</cp:coreProperties>
</file>