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90" windowWidth="10170" windowHeight="8295" firstSheet="41" activeTab="43"/>
  </bookViews>
  <sheets>
    <sheet name="VTLIB Projected Costs" sheetId="2" r:id="rId1"/>
    <sheet name="Invoices" sheetId="13" r:id="rId2"/>
    <sheet name="CoreEquipment" sheetId="24" r:id="rId3"/>
    <sheet name="Aldrich-BarreFinal" sheetId="8" r:id="rId4"/>
    <sheet name="ArlingtonFinal" sheetId="52" r:id="rId5"/>
    <sheet name="Baxter-SharonFinal" sheetId="9" r:id="rId6"/>
    <sheet name="BenningtonFinal" sheetId="42" r:id="rId7"/>
    <sheet name="BrooksFinal" sheetId="10" r:id="rId8"/>
    <sheet name="CabotFinal" sheetId="25" r:id="rId9"/>
    <sheet name="CastletonPublicFinal" sheetId="30" r:id="rId10"/>
    <sheet name="Cobleigh-LyndonFinal" sheetId="38" r:id="rId11"/>
    <sheet name="Cutler-PlainfieldFinal" sheetId="6" r:id="rId12"/>
    <sheet name="Danville-PopeFinal" sheetId="7" r:id="rId13"/>
    <sheet name="DorsetFinal" sheetId="3" r:id="rId14"/>
    <sheet name="DoverFreeFinal" sheetId="46" r:id="rId15"/>
    <sheet name="Fair HavenFinal" sheetId="15" r:id="rId16"/>
    <sheet name="Guilford FreeFinal" sheetId="29" r:id="rId17"/>
    <sheet name="Hardiwck-JeudevineFinal" sheetId="44" r:id="rId18"/>
    <sheet name="HartfordFinal" sheetId="11" r:id="rId19"/>
    <sheet name="Jaquith-MarshfeildFinal" sheetId="37" r:id="rId20"/>
    <sheet name="KelloggHubbardFinal" sheetId="17" r:id="rId21"/>
    <sheet name="Kimball-RandolphFinal" sheetId="22" r:id="rId22"/>
    <sheet name="Kittay-RupertFinal" sheetId="33" r:id="rId23"/>
    <sheet name="Maclure-PittsfordFinal" sheetId="32" r:id="rId24"/>
    <sheet name="McCullough-North Benn Final" sheetId="5" r:id="rId25"/>
    <sheet name="Manchester-MarkSkinnerFinal" sheetId="48" r:id="rId26"/>
    <sheet name="Newfane-Moore FreeFinal" sheetId="14" r:id="rId27"/>
    <sheet name="PoultneyFinal" sheetId="16" r:id="rId28"/>
    <sheet name="PutneyFinal" sheetId="21" r:id="rId29"/>
    <sheet name="Pownal-Solomon WrightFinal" sheetId="39" r:id="rId30"/>
    <sheet name="QuecheePublic" sheetId="43" r:id="rId31"/>
    <sheet name="ReadingFinal" sheetId="40" r:id="rId32"/>
    <sheet name="RockinghamFinal" sheetId="35" r:id="rId33"/>
    <sheet name="RutlandFinal" sheetId="47" r:id="rId34"/>
    <sheet name="SaintJAthenaeumFinal" sheetId="34" r:id="rId35"/>
    <sheet name="VernonFinal" sheetId="41" r:id="rId36"/>
    <sheet name="WardsboroFinal" sheetId="49" r:id="rId37"/>
    <sheet name="Weathersfield-ProctorFinal(ascu" sheetId="19" r:id="rId38"/>
    <sheet name="WestminsterWestFinal" sheetId="26" r:id="rId39"/>
    <sheet name="WestRutlandFinal" sheetId="31" r:id="rId40"/>
    <sheet name="WhtinghamFreeFinal" sheetId="45" r:id="rId41"/>
    <sheet name="WilderClubHartfordFinal" sheetId="36" r:id="rId42"/>
    <sheet name="WilderWestonFinal" sheetId="27" r:id="rId43"/>
    <sheet name="WilmingtonPetteeFinal" sheetId="12" r:id="rId44"/>
    <sheet name="WindhamFinal" sheetId="28" r:id="rId45"/>
    <sheet name="WindsorFinal" sheetId="20" r:id="rId46"/>
    <sheet name="Sample" sheetId="53" r:id="rId47"/>
    <sheet name="Cost Calculation Template" sheetId="4" r:id="rId48"/>
    <sheet name="Equipmnet List" sheetId="1" r:id="rId49"/>
    <sheet name="Sheet1" sheetId="50" r:id="rId50"/>
    <sheet name="Sheet2" sheetId="51" r:id="rId51"/>
  </sheets>
  <calcPr calcId="145621"/>
</workbook>
</file>

<file path=xl/calcChain.xml><?xml version="1.0" encoding="utf-8"?>
<calcChain xmlns="http://schemas.openxmlformats.org/spreadsheetml/2006/main">
  <c r="B8" i="34" l="1"/>
  <c r="B7" i="34"/>
  <c r="B8" i="41" l="1"/>
  <c r="B20" i="43" l="1"/>
  <c r="F15" i="43"/>
  <c r="F17" i="43" s="1"/>
  <c r="B6" i="36"/>
  <c r="B18" i="36"/>
  <c r="B19" i="6" l="1"/>
  <c r="B21" i="39"/>
  <c r="B19" i="38"/>
  <c r="B18" i="38"/>
  <c r="B18" i="7"/>
  <c r="B18" i="52"/>
  <c r="B17" i="26"/>
  <c r="B9" i="45"/>
  <c r="B10" i="45" s="1"/>
  <c r="B18" i="45"/>
  <c r="B17" i="35"/>
  <c r="B18" i="35" s="1"/>
  <c r="B7" i="27"/>
  <c r="B9" i="27" s="1"/>
  <c r="B10" i="27" s="1"/>
  <c r="B18" i="17"/>
  <c r="B17" i="47"/>
  <c r="B16" i="3"/>
  <c r="B19" i="11" l="1"/>
  <c r="B20" i="34"/>
  <c r="B18" i="8"/>
  <c r="B19" i="8"/>
  <c r="B8" i="26"/>
  <c r="B15" i="33"/>
  <c r="B7" i="33"/>
  <c r="B8" i="33" s="1"/>
  <c r="B8" i="21"/>
  <c r="B17" i="21"/>
  <c r="B13" i="4"/>
  <c r="B14" i="4" s="1"/>
  <c r="B20" i="20"/>
  <c r="B10" i="20"/>
  <c r="B11" i="20" s="1"/>
  <c r="B17" i="27"/>
  <c r="B17" i="31"/>
  <c r="B8" i="31"/>
  <c r="B16" i="41"/>
  <c r="B6" i="53"/>
  <c r="B8" i="53" s="1"/>
  <c r="B9" i="53" s="1"/>
  <c r="B8" i="36"/>
  <c r="B7" i="49"/>
  <c r="B8" i="49" s="1"/>
  <c r="B6" i="47"/>
  <c r="B10" i="47" s="1"/>
  <c r="B7" i="35"/>
  <c r="B10" i="35" s="1"/>
  <c r="B7" i="43"/>
  <c r="B9" i="43" s="1"/>
  <c r="B8" i="39"/>
  <c r="B9" i="16"/>
  <c r="B10" i="16" s="1"/>
  <c r="B7" i="16"/>
  <c r="B7" i="12"/>
  <c r="B9" i="12" s="1"/>
  <c r="B6" i="14"/>
  <c r="B8" i="14" s="1"/>
  <c r="B6" i="48"/>
  <c r="B8" i="48" s="1"/>
  <c r="B11" i="32"/>
  <c r="B14" i="32" s="1"/>
  <c r="B10" i="22"/>
  <c r="B7" i="37"/>
  <c r="B9" i="37" s="1"/>
  <c r="B8" i="11"/>
  <c r="B9" i="11" s="1"/>
  <c r="B7" i="15"/>
  <c r="B8" i="15" s="1"/>
  <c r="B9" i="15" s="1"/>
  <c r="B6" i="46"/>
  <c r="B8" i="46" s="1"/>
  <c r="B19" i="7"/>
  <c r="B7" i="7"/>
  <c r="B9" i="7" s="1"/>
  <c r="B7" i="6"/>
  <c r="B6" i="38"/>
  <c r="B8" i="38" s="1"/>
  <c r="B8" i="30"/>
  <c r="B8" i="25"/>
  <c r="B11" i="25" s="1"/>
  <c r="B15" i="25" s="1"/>
  <c r="B7" i="42"/>
  <c r="B7" i="52"/>
  <c r="B7" i="8"/>
  <c r="B18" i="53"/>
  <c r="E9" i="17"/>
  <c r="E10" i="17" s="1"/>
  <c r="B9" i="17"/>
  <c r="B10" i="17" s="1"/>
  <c r="E6" i="52"/>
  <c r="E8" i="42"/>
  <c r="E8" i="3"/>
  <c r="B7" i="3"/>
  <c r="B8" i="3" s="1"/>
  <c r="B9" i="3" s="1"/>
  <c r="B17" i="3" s="1"/>
  <c r="B6" i="52"/>
  <c r="B7" i="29"/>
  <c r="B8" i="29" s="1"/>
  <c r="E8" i="15"/>
  <c r="G7" i="50"/>
  <c r="B18" i="49"/>
  <c r="B17" i="48"/>
  <c r="E8" i="25"/>
  <c r="B17" i="46"/>
  <c r="B20" i="44"/>
  <c r="B9" i="44"/>
  <c r="B10" i="44" s="1"/>
  <c r="B9" i="6"/>
  <c r="B10" i="6" s="1"/>
  <c r="B19" i="30"/>
  <c r="B8" i="10"/>
  <c r="B10" i="10" s="1"/>
  <c r="B13" i="9"/>
  <c r="B6" i="9"/>
  <c r="B7" i="9" s="1"/>
  <c r="B15" i="42"/>
  <c r="B16" i="42"/>
  <c r="B14" i="42"/>
  <c r="B19" i="5"/>
  <c r="B20" i="5" s="1"/>
  <c r="C22" i="13"/>
  <c r="F6" i="40"/>
  <c r="C15" i="40"/>
  <c r="B7" i="40"/>
  <c r="B8" i="40" s="1"/>
  <c r="B17" i="37"/>
  <c r="B21" i="32"/>
  <c r="H4" i="1"/>
  <c r="H5" i="1"/>
  <c r="H6" i="1"/>
  <c r="H7" i="1"/>
  <c r="H8" i="1"/>
  <c r="H10" i="1"/>
  <c r="H11" i="1"/>
  <c r="H13" i="1"/>
  <c r="H14" i="1"/>
  <c r="H15" i="1"/>
  <c r="H16" i="1"/>
  <c r="H17" i="1"/>
  <c r="H18" i="1"/>
  <c r="H22" i="1"/>
  <c r="H26" i="1"/>
  <c r="H27" i="1"/>
  <c r="H28" i="1"/>
  <c r="H29" i="1"/>
  <c r="H30" i="1"/>
  <c r="H31" i="1"/>
  <c r="H32" i="1"/>
  <c r="H33" i="1"/>
  <c r="H34" i="1"/>
  <c r="H35" i="1"/>
  <c r="H3" i="1"/>
  <c r="B25" i="1"/>
  <c r="G25" i="1"/>
  <c r="G23" i="1"/>
  <c r="H23" i="1" s="1"/>
  <c r="G19" i="1"/>
  <c r="H19" i="1" s="1"/>
  <c r="B26" i="1"/>
  <c r="G12" i="1"/>
  <c r="H12" i="1" s="1"/>
  <c r="G9" i="1"/>
  <c r="H9" i="1" s="1"/>
  <c r="G30" i="1"/>
  <c r="B16" i="29"/>
  <c r="B13" i="28"/>
  <c r="B6" i="28"/>
  <c r="B13" i="2"/>
  <c r="B7" i="2"/>
  <c r="B2" i="2"/>
  <c r="D6" i="24"/>
  <c r="D5" i="24"/>
  <c r="D4" i="24"/>
  <c r="D3" i="24"/>
  <c r="B8" i="24" s="1"/>
  <c r="D2" i="24"/>
  <c r="B20" i="22"/>
  <c r="B11" i="22"/>
  <c r="B14" i="19"/>
  <c r="B8" i="19"/>
  <c r="B9" i="19" s="1"/>
  <c r="B18" i="16"/>
  <c r="B15" i="15"/>
  <c r="B9" i="14"/>
  <c r="B19" i="14" s="1"/>
  <c r="B18" i="14"/>
  <c r="C5" i="13"/>
  <c r="B8" i="2"/>
  <c r="B17" i="12"/>
  <c r="B9" i="8"/>
  <c r="B19" i="10"/>
  <c r="B9" i="5"/>
  <c r="B25" i="4"/>
  <c r="B26" i="4" l="1"/>
  <c r="B10" i="39"/>
  <c r="B11" i="39" s="1"/>
  <c r="B22" i="39" s="1"/>
  <c r="H25" i="1"/>
  <c r="H37" i="1"/>
  <c r="B10" i="30"/>
  <c r="B11" i="30" s="1"/>
  <c r="B10" i="11"/>
  <c r="B9" i="26"/>
  <c r="B9" i="21"/>
  <c r="B10" i="12"/>
  <c r="B10" i="37"/>
  <c r="B20" i="53"/>
  <c r="B8" i="52"/>
  <c r="B9" i="49"/>
  <c r="B19" i="49" s="1"/>
  <c r="B9" i="46"/>
  <c r="B18" i="46" s="1"/>
  <c r="B9" i="42"/>
  <c r="B10" i="43"/>
  <c r="B21" i="43" s="1"/>
  <c r="B18" i="42"/>
  <c r="B19" i="42" s="1"/>
  <c r="B10" i="34"/>
  <c r="B9" i="31"/>
  <c r="C24" i="13"/>
  <c r="B9" i="2"/>
  <c r="B3" i="2" l="1"/>
  <c r="B4" i="2" s="1"/>
  <c r="B12" i="2" s="1"/>
  <c r="B14" i="2" s="1"/>
  <c r="E8" i="30"/>
</calcChain>
</file>

<file path=xl/sharedStrings.xml><?xml version="1.0" encoding="utf-8"?>
<sst xmlns="http://schemas.openxmlformats.org/spreadsheetml/2006/main" count="1143" uniqueCount="247">
  <si>
    <t>Cisco 2911 Router</t>
  </si>
  <si>
    <t>Cisco 1941 Router</t>
  </si>
  <si>
    <t>Cisco 1941W Router</t>
  </si>
  <si>
    <t>Cisco 4-port HWIC</t>
  </si>
  <si>
    <t>Cisco 8-port HWIC</t>
  </si>
  <si>
    <t>Cisco 24-port Switch</t>
  </si>
  <si>
    <t>Cisco 48-port Switch</t>
  </si>
  <si>
    <t>9U Equipment Rack</t>
  </si>
  <si>
    <t>Wire Management</t>
  </si>
  <si>
    <t>Rack UPS</t>
  </si>
  <si>
    <t>1142 WAP</t>
  </si>
  <si>
    <t>1262 WAP</t>
  </si>
  <si>
    <t>Patch Cables</t>
  </si>
  <si>
    <t>Total</t>
  </si>
  <si>
    <t>Budget Adjustment Funds</t>
  </si>
  <si>
    <t>VTLIB will cover all costs (est.) for the equipment listed below</t>
  </si>
  <si>
    <t>est. cost</t>
  </si>
  <si>
    <t>site requirements</t>
  </si>
  <si>
    <t>VTLIB funds available for additional equipment</t>
  </si>
  <si>
    <t>If this total exceeds $4,900, then the local library will be responsible for all additional equipment costs</t>
  </si>
  <si>
    <t>Desk UPS</t>
  </si>
  <si>
    <t>other</t>
  </si>
  <si>
    <t>Shelf lock</t>
  </si>
  <si>
    <t xml:space="preserve">Total guaranteed costs covered by VTLIB </t>
  </si>
  <si>
    <t>VTLIB Total Cost</t>
  </si>
  <si>
    <t>TOTAL additional equipment</t>
  </si>
  <si>
    <t>UPS Management card</t>
  </si>
  <si>
    <t>Rack Surge Suppressor</t>
  </si>
  <si>
    <t>12U Equipment Rack</t>
  </si>
  <si>
    <t>Network Equipment Shelf</t>
  </si>
  <si>
    <t>Amount to be covered by library</t>
  </si>
  <si>
    <t>Vendor</t>
  </si>
  <si>
    <t>date</t>
  </si>
  <si>
    <t>total paid</t>
  </si>
  <si>
    <t>Presidio</t>
  </si>
  <si>
    <t>GovConnection</t>
  </si>
  <si>
    <t>FY2012 subtotal</t>
  </si>
  <si>
    <t>FY2013 subtotal</t>
  </si>
  <si>
    <t>Budget Adjustment amount</t>
  </si>
  <si>
    <t>payee</t>
  </si>
  <si>
    <t>Presdio</t>
  </si>
  <si>
    <t>FY2012</t>
  </si>
  <si>
    <t>FY2013</t>
  </si>
  <si>
    <t>Rack Surge Supressor</t>
  </si>
  <si>
    <t>2 RU Wire Management</t>
  </si>
  <si>
    <t>Cisco ASR 1001 VPN+FW bundle</t>
  </si>
  <si>
    <t>Item Description</t>
  </si>
  <si>
    <t>Quantity</t>
  </si>
  <si>
    <t>Unit cost</t>
  </si>
  <si>
    <t>Total cost</t>
  </si>
  <si>
    <t>100 Base-T SFP</t>
  </si>
  <si>
    <t>100 BASE-LX/LH SFP Tranceiver</t>
  </si>
  <si>
    <t>Total Core Equipment Cost</t>
  </si>
  <si>
    <t>Cisco 5500 Series Wireless Controller</t>
  </si>
  <si>
    <t>Cisco 5500 Series Wireless Controller Redundant Power Supply</t>
  </si>
  <si>
    <t>Cost Commitment to Date--Core</t>
  </si>
  <si>
    <t>Cost Commitment to Date--Total</t>
  </si>
  <si>
    <t>Invoices Paid to Date</t>
  </si>
  <si>
    <t>Invoices Paid to Date--Total</t>
  </si>
  <si>
    <t>Reflects a $8,575.00 credit received for a trade-in discount for which DII was eligible.</t>
  </si>
  <si>
    <t>FY2012 (based on PO &amp; invoice dates)</t>
  </si>
  <si>
    <t>Projected Upcoming Costs</t>
  </si>
  <si>
    <t>Outstanding Estimated Costs (Cost Commitment minus Invoices paid)</t>
  </si>
  <si>
    <t>Total Projected Upcoming Costs</t>
  </si>
  <si>
    <t>FY2013 (based on PO &amp; invoice dates)</t>
  </si>
  <si>
    <t>Cost Commited</t>
  </si>
  <si>
    <t>Projected Upcoming Costs (24 libraries: average cost $4,900.00)</t>
  </si>
  <si>
    <t>Kensington Lock</t>
  </si>
  <si>
    <t>Kensington lock</t>
  </si>
  <si>
    <t>Equipment</t>
  </si>
  <si>
    <t>Number of items</t>
  </si>
  <si>
    <t>Swivel dipole antenna 2.4 GHz</t>
  </si>
  <si>
    <t>Power Injector</t>
  </si>
  <si>
    <t>SFP-GE-T transceiver</t>
  </si>
  <si>
    <t>Catalyst 3560X 24 port switch</t>
  </si>
  <si>
    <t>Catalyst 3K-X network module</t>
  </si>
  <si>
    <t>Catalyst 3K-X secondary power supply</t>
  </si>
  <si>
    <t>Cisco 5500 Wireless Controller Redundant Power supply</t>
  </si>
  <si>
    <t>100Base-T SFP Transceiver</t>
  </si>
  <si>
    <t>Catalyst 2960 48 Switch</t>
  </si>
  <si>
    <t>Catalyst 2960 24 Switch</t>
  </si>
  <si>
    <t>Cisco 5608 Wireless Controller</t>
  </si>
  <si>
    <t>Cisco  ASR1001</t>
  </si>
  <si>
    <t>x</t>
  </si>
  <si>
    <t>VisionReport 1/23/2012</t>
  </si>
  <si>
    <t>UPS Network management card</t>
  </si>
  <si>
    <t>FY2012total</t>
  </si>
  <si>
    <t>FY2013total</t>
  </si>
  <si>
    <t>Cost Commitment to Date--Libraries (25 libraries)</t>
  </si>
  <si>
    <t xml:space="preserve">Rack UPS inc. network management card </t>
  </si>
  <si>
    <t>Desk UPS inc. network management card</t>
  </si>
  <si>
    <t>Smartnet Suport Annual</t>
  </si>
  <si>
    <t>Surge Suppressor</t>
  </si>
  <si>
    <t>1RU Wire Management</t>
  </si>
  <si>
    <t>2RU Wire Management</t>
  </si>
  <si>
    <t>Surge Supressor</t>
  </si>
  <si>
    <t>12U Rack</t>
  </si>
  <si>
    <t>SmartPort Est. Annual Cost</t>
  </si>
  <si>
    <t>Additional equipment that the local library will have to pay for</t>
  </si>
  <si>
    <t>1142 WAP (5)</t>
  </si>
  <si>
    <t>Rack UPS (2)</t>
  </si>
  <si>
    <t>9U Equipment Rack (2)</t>
  </si>
  <si>
    <t>1262 WAP (2)</t>
  </si>
  <si>
    <t>1142 WAP (2)</t>
  </si>
  <si>
    <t>Smartnet Support Est. Annual Cost</t>
  </si>
  <si>
    <t>1142 WAP (3)</t>
  </si>
  <si>
    <t>Smartnet Costs</t>
  </si>
  <si>
    <t>2U Wire Management</t>
  </si>
  <si>
    <t>3602 WAP</t>
  </si>
  <si>
    <t>1142 WAP (6)</t>
  </si>
  <si>
    <t>2UWire Management</t>
  </si>
  <si>
    <t>These costs will be billed to libraries by VTLIB in Summer 2013</t>
  </si>
  <si>
    <t>If this total exceeds $4,900, then your library will be responsible for all additional equipment costs</t>
  </si>
  <si>
    <t>Required</t>
  </si>
  <si>
    <t>Equipment Costs</t>
  </si>
  <si>
    <t>Smartnet support annual cost</t>
  </si>
  <si>
    <t>**If  your library does not pay the optional costs your library will be required to pay any repair or replacement costs should the device fail.</t>
  </si>
  <si>
    <t>Optional**</t>
  </si>
  <si>
    <t>Smartnet Support Annual Costs</t>
  </si>
  <si>
    <t>Cisco 24-port Switch (2)</t>
  </si>
  <si>
    <t>Amount to be covered by the library</t>
  </si>
  <si>
    <t>1 RU Wire Management</t>
  </si>
  <si>
    <t>Total Optional**  Smartnet support Costs</t>
  </si>
  <si>
    <t>Total Required Smartnet Support Annual Costs</t>
  </si>
  <si>
    <t>1262 WAP (3)</t>
  </si>
  <si>
    <t>Total Equipment costs to be covered by your library</t>
  </si>
  <si>
    <t>1142 WAP (4)</t>
  </si>
  <si>
    <t>Annual Smartnet Support Costs</t>
  </si>
  <si>
    <t>Total Required Smartnet Annual Support Costs</t>
  </si>
  <si>
    <t>Networking Equipment</t>
  </si>
  <si>
    <t>Total Optional** Smartnet Costs</t>
  </si>
  <si>
    <t>Amount to be covered by your library</t>
  </si>
  <si>
    <t>Total Option Smartnet Annual Support Costs</t>
  </si>
  <si>
    <t>Smartnet Suport Annual Est. Costs</t>
  </si>
  <si>
    <t>Wall Mount Brackets</t>
  </si>
  <si>
    <t>Wall Mount D-rings</t>
  </si>
  <si>
    <t>Total Required  Smartnet support Costs</t>
  </si>
  <si>
    <t>1262 WAP (4)</t>
  </si>
  <si>
    <t xml:space="preserve">Total  </t>
  </si>
  <si>
    <t>for 24-port switch</t>
  </si>
  <si>
    <t>for 48-port switch</t>
  </si>
  <si>
    <t xml:space="preserve">Total costs covered by VTLIB </t>
  </si>
  <si>
    <t>If this total exceeds $4,900, then the local library will be responsible for all additional equipment costs. (see below)</t>
  </si>
  <si>
    <t>VTLIB covered all costs for the equipment listed below:</t>
  </si>
  <si>
    <t>Estimated total optional**  Smartnet support costs</t>
  </si>
  <si>
    <t>Payment due 30 days from invoice date.</t>
  </si>
  <si>
    <t>Estimated total required Smartnet costs. (You will be billed in July 2014)</t>
  </si>
  <si>
    <t>Due 30 days from invoice date.</t>
  </si>
  <si>
    <t>Covered/paid for 2013-2014</t>
  </si>
  <si>
    <t>Estimated total required Smartnet support costs. (You will be billed in July 2014)</t>
  </si>
  <si>
    <t>Additional equipment the library will have to pay for:</t>
  </si>
  <si>
    <t xml:space="preserve">for 48-port switch </t>
  </si>
  <si>
    <t>VTLIB funds available for additional equipment*</t>
  </si>
  <si>
    <t>*Additional funds cover the equipment cost</t>
  </si>
  <si>
    <t xml:space="preserve">Due 30 days from invoice date. </t>
  </si>
  <si>
    <t xml:space="preserve">Total Optional** Smartnet support costs. </t>
  </si>
  <si>
    <t>**If  your library does not pay the optional costs your library will be required to pay any repair or replacement costs should the switch fail.</t>
  </si>
  <si>
    <t>**If  your library does not pay the optional costs your library will be required to pay any repair or replacement costs should the switches fail.</t>
  </si>
  <si>
    <t>If this total exceeds $4,900, then the library will responsible for all additional equipment costs. (See below)</t>
  </si>
  <si>
    <t>Estimated total required  Smartnet costs. (You will be billed in July 2014)</t>
  </si>
  <si>
    <t>Total Optional**  Smartnet support costs</t>
  </si>
  <si>
    <t>Total optional** Smartnet support costs</t>
  </si>
  <si>
    <t>If this total exceeds $4,900, then the library will be responsible for all additional equipment costs. (see below)</t>
  </si>
  <si>
    <t>If this total exceeds $4,900, then the library will be responsible for all additional equipment costs. (See below)</t>
  </si>
  <si>
    <t>*Additional funds cover all equipment costs</t>
  </si>
  <si>
    <t>Desk UPS + Mgmt card</t>
  </si>
  <si>
    <t>*Additional funds cover the equipment costs</t>
  </si>
  <si>
    <t>Total Optional**  Smartnet costs</t>
  </si>
  <si>
    <t>VTLIB covered all the costs for the equipment listed below:</t>
  </si>
  <si>
    <t>Additional equipment the library may have to pay for:</t>
  </si>
  <si>
    <t xml:space="preserve">Estimated total required Smartnet costs. (You will be billed in July 2014) </t>
  </si>
  <si>
    <t>Additional equipment the local library will have to pay for:</t>
  </si>
  <si>
    <t>Total optional** Smartnet costs</t>
  </si>
  <si>
    <t>If this total exceeds $4,900, then the local library will be responsible for all additional equipment costs. (See below)</t>
  </si>
  <si>
    <t>*Additional funds covered the equipment costs</t>
  </si>
  <si>
    <t>Esimated total required Smartnet cost. (You will be billed in July 2014</t>
  </si>
  <si>
    <t>Required for router</t>
  </si>
  <si>
    <t>Cisco 1941 W Router</t>
  </si>
  <si>
    <t>Tower UPS</t>
  </si>
  <si>
    <t>*Additional funds covered equipment costs</t>
  </si>
  <si>
    <t>Annual Smarnet Support Costs</t>
  </si>
  <si>
    <t>Due 30 days from invoice date</t>
  </si>
  <si>
    <t>Additional funds covered all equipment costs</t>
  </si>
  <si>
    <t>Estimated total required Smartnet costs for 2014-2015. (You will be billed in July 2014)</t>
  </si>
  <si>
    <t>Required on router</t>
  </si>
  <si>
    <t>Optional** for 24-port switch</t>
  </si>
  <si>
    <t>Required                   Paid/covered for 2013-2014</t>
  </si>
  <si>
    <t>Estimated Total Required Smartnet Costs. (You will be billed in July 2014)</t>
  </si>
  <si>
    <t>Additional funds paid for all equipment costs</t>
  </si>
  <si>
    <t>Estimated Total Required Smartnet  Costs for 2014-2015. (You will be billed in July 2014</t>
  </si>
  <si>
    <t>Additional funds covered all equipments costs</t>
  </si>
  <si>
    <t>If this total exceeds $4,900, then the library will be responsible for all additional equipment costs</t>
  </si>
  <si>
    <t>Estimate Total Required Smartnet Costs. ( You will be billed by VTLIB in July 2014 for 2014-2015 coverage)</t>
  </si>
  <si>
    <t>Additional equipment that the library will have to pay for:</t>
  </si>
  <si>
    <t xml:space="preserve">             </t>
  </si>
  <si>
    <t>Estimated Total Required Smartnet Costs. (You will be billed in July 2014 for the 2014-2015 coverage)</t>
  </si>
  <si>
    <t>Required  - covered/paid for 2013-2014</t>
  </si>
  <si>
    <t>for 24-port Switch</t>
  </si>
  <si>
    <t>Estimated Total Required  Smartnet Costs for 2014-2015 (You will be billed in July 2014)</t>
  </si>
  <si>
    <t>Additional equipment the local library may have to pay for:</t>
  </si>
  <si>
    <t xml:space="preserve">Additional funds covered all equipment costs. </t>
  </si>
  <si>
    <t>Required                Covered/paid for 2013-2014</t>
  </si>
  <si>
    <t>Estimated Total Required Smartnet Support Costs for 2014-2015. (You will be billed in July 2014)</t>
  </si>
  <si>
    <t>Cisco 48-port HWIC</t>
  </si>
  <si>
    <t xml:space="preserve">Cisco 24-port Switch </t>
  </si>
  <si>
    <t>Additional equipment that the local library may have to pay for:</t>
  </si>
  <si>
    <t>Covered/paid 2013-2014</t>
  </si>
  <si>
    <t>Estimated Smartnet Support Cost for 2014-2015. (You will be billed by VTLIB in July 2014</t>
  </si>
  <si>
    <t>Estimated Total Required  Smartnet Support Costs for 2014-2015. (You will be billed by VTLIB in July 2014)</t>
  </si>
  <si>
    <t>Total amount due :</t>
  </si>
  <si>
    <t>Estimated Smartnet Support Costs for 2014-2015. (You will be billed by VTLIB in July 2014)</t>
  </si>
  <si>
    <t>Estimated Total Required Smartnet Support Costs for 2014-2015. (You will be billed by VTLIB in July 2014)</t>
  </si>
  <si>
    <t>Estimated Total Required Smartnet Support Costs for 2014-2015. You will be billed by VTLIB in July 2014.</t>
  </si>
  <si>
    <t>Estimated Total Required Smartnet Support Costs. You will be billed by VTLIB in July 2014.</t>
  </si>
  <si>
    <t>Total amount covered by library</t>
  </si>
  <si>
    <t>Payment received 12/31/2012</t>
  </si>
  <si>
    <t>If this total exceeds $4,900, then the local library will be responsible for all additional equipment costs.</t>
  </si>
  <si>
    <t xml:space="preserve">Estimated Total Required Smartnet Costs for 2014-2015. You will be billed by VTLIB in July 2014. </t>
  </si>
  <si>
    <t>1500 Rack UPS</t>
  </si>
  <si>
    <t>Paid/covered 2013-2014</t>
  </si>
  <si>
    <t xml:space="preserve">Estimated Total Required  Smartnet Costs for 2014-2015. You will be billed by VTLIB in July 2014. </t>
  </si>
  <si>
    <t xml:space="preserve">Estimated Total Required Smartnet Support Costs for 2014-2015. You will be billed by VTLIB in July 2014. </t>
  </si>
  <si>
    <t>VTLIB covered all  costs for the equipment listed below:</t>
  </si>
  <si>
    <t>Optional for 24-port switch</t>
  </si>
  <si>
    <t>Required - covered/paid for 2013-2014</t>
  </si>
  <si>
    <t>Additional equipment that the local library will have to pay for:</t>
  </si>
  <si>
    <t>Estimated total required Smartnet costs for 2014-2015. (You will be billed by VTLIB in July 2014)</t>
  </si>
  <si>
    <t>Replacement equipment for items stolen:</t>
  </si>
  <si>
    <t>If this total exceeds $4,900, then the local library will be responsible for all additional equipment costs. See below.</t>
  </si>
  <si>
    <t>Required. Covered/paid for 2013-2014</t>
  </si>
  <si>
    <t>Required. Covered/paid for 2013-2014.</t>
  </si>
  <si>
    <t>Estimated Total Required Smartnet Costs for 2015. You will be billed by VTLIB in July 2014.</t>
  </si>
  <si>
    <t>Optional** for 48-port switch</t>
  </si>
  <si>
    <t>Service population:</t>
  </si>
  <si>
    <t>Building Square Footage</t>
  </si>
  <si>
    <t>Population Served</t>
  </si>
  <si>
    <t>Building Sq. Footage</t>
  </si>
  <si>
    <t>4167*</t>
  </si>
  <si>
    <t>* They have recently added space; total sq ft unknown</t>
  </si>
  <si>
    <t>New Building under construction.</t>
  </si>
  <si>
    <t>Fiber connection scheduled for 5/14.</t>
  </si>
  <si>
    <t>New library will open in September 2014.</t>
  </si>
  <si>
    <t>14,000*</t>
  </si>
  <si>
    <t>*They have recently added on to building; total sq. ft. unknown</t>
  </si>
  <si>
    <t>Pop. Served</t>
  </si>
  <si>
    <t>Sq. Footage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</si>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</sst>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3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tial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  <font>
      <sz val="14"/>
      <color theme="1"/>
      <name val="ariew Roman"/>
    </font>
    <font>
      <b/>
      <sz val="14"/>
      <color rgb="FF0070C0"/>
      <name val="ariew Roman"/>
    </font>
    <font>
      <sz val="14"/>
      <name val="Arial"/>
      <family val="2"/>
    </font>
    <font>
      <b/>
      <sz val="14"/>
      <color rgb="FFFF0000"/>
      <name val="Atial"/>
    </font>
    <font>
      <b/>
      <sz val="14"/>
      <color theme="4" tint="-0.249977111117893"/>
      <name val="Atial"/>
    </font>
    <font>
      <sz val="14"/>
      <color rgb="FF00B050"/>
      <name val="Atial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tial"/>
    </font>
    <font>
      <b/>
      <sz val="14"/>
      <color theme="3"/>
      <name val="Arial"/>
      <family val="2"/>
    </font>
    <font>
      <b/>
      <sz val="13"/>
      <color rgb="FFFF0000"/>
      <name val="Atial"/>
    </font>
    <font>
      <b/>
      <sz val="13"/>
      <color theme="4" tint="-0.249977111117893"/>
      <name val="Atial"/>
    </font>
    <font>
      <b/>
      <sz val="13"/>
      <color theme="3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Times New Roman"/>
      <family val="2"/>
    </font>
    <font>
      <b/>
      <sz val="12"/>
      <color theme="1"/>
      <name val="Times New Roman"/>
      <family val="2"/>
    </font>
    <font>
      <b/>
      <sz val="13"/>
      <color rgb="FF0070C0"/>
      <name val="Arial"/>
      <family val="2"/>
    </font>
    <font>
      <b/>
      <sz val="12"/>
      <color theme="3"/>
      <name val="Times New Roman"/>
      <family val="2"/>
    </font>
    <font>
      <sz val="14"/>
      <color theme="3"/>
      <name val="Arial"/>
      <family val="2"/>
    </font>
    <font>
      <b/>
      <sz val="14"/>
      <color theme="3"/>
      <name val="Atial"/>
    </font>
    <font>
      <sz val="12"/>
      <color rgb="FFFF0000"/>
      <name val="Times New Roman"/>
      <family val="2"/>
    </font>
    <font>
      <b/>
      <sz val="14"/>
      <color theme="1"/>
      <name val="ariew Roman"/>
    </font>
    <font>
      <b/>
      <sz val="14"/>
      <color rgb="FFFF0000"/>
      <name val="ariew Roman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3">
    <xf numFmtId="0" fontId="0" fillId="0" borderId="0" xfId="0"/>
    <xf numFmtId="44" fontId="0" fillId="0" borderId="0" xfId="1" applyNumberFormat="1" applyFont="1"/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44" fontId="0" fillId="0" borderId="0" xfId="0" applyNumberFormat="1"/>
    <xf numFmtId="0" fontId="3" fillId="0" borderId="0" xfId="0" applyFont="1"/>
    <xf numFmtId="44" fontId="3" fillId="0" borderId="0" xfId="1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 applyAlignment="1">
      <alignment horizontal="center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44" fontId="4" fillId="0" borderId="0" xfId="1" applyFont="1" applyFill="1" applyBorder="1" applyAlignment="1"/>
    <xf numFmtId="44" fontId="2" fillId="0" borderId="0" xfId="1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/>
    <xf numFmtId="44" fontId="6" fillId="0" borderId="0" xfId="1" applyFont="1"/>
    <xf numFmtId="0" fontId="6" fillId="0" borderId="0" xfId="0" applyFont="1" applyAlignment="1">
      <alignment vertical="top" wrapText="1"/>
    </xf>
    <xf numFmtId="44" fontId="6" fillId="0" borderId="0" xfId="1" applyFont="1" applyAlignment="1">
      <alignment vertical="top"/>
    </xf>
    <xf numFmtId="44" fontId="6" fillId="0" borderId="0" xfId="0" applyNumberFormat="1" applyFont="1" applyAlignment="1">
      <alignment vertical="top"/>
    </xf>
    <xf numFmtId="0" fontId="6" fillId="0" borderId="0" xfId="0" applyFont="1" applyAlignment="1">
      <alignment wrapText="1"/>
    </xf>
    <xf numFmtId="44" fontId="6" fillId="0" borderId="0" xfId="0" applyNumberFormat="1" applyFont="1"/>
    <xf numFmtId="44" fontId="6" fillId="0" borderId="0" xfId="1" applyNumberFormat="1" applyFont="1"/>
    <xf numFmtId="8" fontId="6" fillId="0" borderId="0" xfId="1" applyNumberFormat="1" applyFont="1"/>
    <xf numFmtId="0" fontId="6" fillId="0" borderId="0" xfId="0" applyFont="1" applyAlignment="1">
      <alignment vertical="top"/>
    </xf>
    <xf numFmtId="44" fontId="6" fillId="0" borderId="0" xfId="1" applyFont="1" applyAlignment="1">
      <alignment vertical="top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/>
    </xf>
    <xf numFmtId="164" fontId="6" fillId="0" borderId="0" xfId="1" applyNumberFormat="1" applyFont="1"/>
    <xf numFmtId="44" fontId="6" fillId="0" borderId="0" xfId="0" applyNumberFormat="1" applyFont="1" applyAlignment="1">
      <alignment wrapText="1"/>
    </xf>
    <xf numFmtId="44" fontId="6" fillId="0" borderId="0" xfId="1" applyNumberFormat="1" applyFont="1" applyAlignment="1">
      <alignment vertical="top"/>
    </xf>
    <xf numFmtId="7" fontId="6" fillId="0" borderId="0" xfId="0" applyNumberFormat="1" applyFont="1" applyAlignment="1">
      <alignment vertical="top" wrapText="1"/>
    </xf>
    <xf numFmtId="44" fontId="6" fillId="0" borderId="0" xfId="1" applyNumberFormat="1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4" fontId="6" fillId="0" borderId="0" xfId="0" applyNumberFormat="1" applyFont="1" applyAlignment="1">
      <alignment vertical="top"/>
    </xf>
    <xf numFmtId="8" fontId="8" fillId="0" borderId="0" xfId="1" applyNumberFormat="1" applyFont="1"/>
    <xf numFmtId="4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/>
    <xf numFmtId="44" fontId="10" fillId="0" borderId="0" xfId="1" applyNumberFormat="1" applyFont="1"/>
    <xf numFmtId="44" fontId="10" fillId="0" borderId="0" xfId="1" applyFont="1"/>
    <xf numFmtId="44" fontId="10" fillId="0" borderId="0" xfId="0" applyNumberFormat="1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44" fontId="11" fillId="0" borderId="0" xfId="0" applyNumberFormat="1" applyFont="1" applyAlignment="1">
      <alignment vertical="top"/>
    </xf>
    <xf numFmtId="0" fontId="8" fillId="0" borderId="0" xfId="0" applyFont="1" applyAlignment="1">
      <alignment wrapText="1"/>
    </xf>
    <xf numFmtId="44" fontId="8" fillId="0" borderId="0" xfId="1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6" fillId="0" borderId="0" xfId="1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44" fontId="8" fillId="0" borderId="0" xfId="1" applyFont="1" applyAlignment="1">
      <alignment vertical="top" wrapText="1"/>
    </xf>
    <xf numFmtId="44" fontId="9" fillId="0" borderId="0" xfId="1" applyFont="1" applyAlignment="1">
      <alignment vertical="top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2" xfId="0" applyFont="1" applyBorder="1"/>
    <xf numFmtId="0" fontId="7" fillId="0" borderId="3" xfId="0" applyFont="1" applyBorder="1"/>
    <xf numFmtId="44" fontId="7" fillId="0" borderId="4" xfId="1" applyFont="1" applyBorder="1" applyAlignment="1">
      <alignment horizontal="left"/>
    </xf>
    <xf numFmtId="0" fontId="7" fillId="0" borderId="0" xfId="0" applyFont="1" applyBorder="1"/>
    <xf numFmtId="0" fontId="7" fillId="0" borderId="5" xfId="0" applyFont="1" applyBorder="1"/>
    <xf numFmtId="44" fontId="13" fillId="0" borderId="4" xfId="0" applyNumberFormat="1" applyFont="1" applyBorder="1" applyAlignment="1">
      <alignment horizontal="left"/>
    </xf>
    <xf numFmtId="44" fontId="14" fillId="0" borderId="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44" fontId="7" fillId="0" borderId="6" xfId="0" applyNumberFormat="1" applyFont="1" applyBorder="1" applyAlignment="1">
      <alignment vertical="top"/>
    </xf>
    <xf numFmtId="0" fontId="7" fillId="0" borderId="7" xfId="0" applyFont="1" applyBorder="1"/>
    <xf numFmtId="0" fontId="7" fillId="0" borderId="8" xfId="0" applyFont="1" applyBorder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4" xfId="0" applyFont="1" applyBorder="1"/>
    <xf numFmtId="44" fontId="7" fillId="0" borderId="0" xfId="1" applyNumberFormat="1" applyFont="1" applyBorder="1"/>
    <xf numFmtId="44" fontId="7" fillId="0" borderId="0" xfId="1" applyFont="1" applyBorder="1"/>
    <xf numFmtId="0" fontId="15" fillId="0" borderId="5" xfId="0" applyFont="1" applyBorder="1"/>
    <xf numFmtId="0" fontId="13" fillId="0" borderId="6" xfId="0" applyFont="1" applyBorder="1" applyAlignment="1">
      <alignment vertical="top" wrapText="1"/>
    </xf>
    <xf numFmtId="164" fontId="13" fillId="0" borderId="7" xfId="1" applyNumberFormat="1" applyFont="1" applyBorder="1" applyAlignment="1">
      <alignment vertical="top"/>
    </xf>
    <xf numFmtId="0" fontId="13" fillId="0" borderId="8" xfId="0" applyFont="1" applyBorder="1" applyAlignment="1">
      <alignment vertical="top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6" xfId="0" applyFont="1" applyBorder="1" applyAlignment="1">
      <alignment vertical="top" wrapText="1"/>
    </xf>
    <xf numFmtId="44" fontId="7" fillId="0" borderId="7" xfId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44" fontId="6" fillId="0" borderId="0" xfId="1" applyNumberFormat="1" applyFont="1" applyBorder="1"/>
    <xf numFmtId="0" fontId="6" fillId="0" borderId="6" xfId="0" applyFont="1" applyBorder="1" applyAlignment="1">
      <alignment vertical="top" wrapText="1"/>
    </xf>
    <xf numFmtId="44" fontId="6" fillId="0" borderId="7" xfId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/>
    <xf numFmtId="6" fontId="6" fillId="0" borderId="0" xfId="0" applyNumberFormat="1" applyFont="1" applyBorder="1"/>
    <xf numFmtId="44" fontId="6" fillId="0" borderId="0" xfId="1" applyFont="1" applyBorder="1"/>
    <xf numFmtId="0" fontId="6" fillId="0" borderId="5" xfId="0" applyFont="1" applyBorder="1" applyAlignment="1"/>
    <xf numFmtId="6" fontId="6" fillId="0" borderId="0" xfId="1" applyNumberFormat="1" applyFont="1" applyBorder="1"/>
    <xf numFmtId="44" fontId="6" fillId="0" borderId="4" xfId="1" applyFont="1" applyBorder="1"/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4" fontId="6" fillId="0" borderId="6" xfId="0" applyNumberFormat="1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6" fillId="0" borderId="7" xfId="0" applyFont="1" applyBorder="1"/>
    <xf numFmtId="0" fontId="6" fillId="0" borderId="8" xfId="0" applyFont="1" applyBorder="1"/>
    <xf numFmtId="0" fontId="17" fillId="0" borderId="1" xfId="0" applyFont="1" applyBorder="1" applyAlignment="1"/>
    <xf numFmtId="0" fontId="17" fillId="0" borderId="1" xfId="0" applyFont="1" applyBorder="1"/>
    <xf numFmtId="44" fontId="6" fillId="0" borderId="4" xfId="1" applyFont="1" applyBorder="1" applyAlignment="1">
      <alignment horizontal="right"/>
    </xf>
    <xf numFmtId="0" fontId="18" fillId="0" borderId="1" xfId="0" applyFont="1" applyBorder="1" applyAlignment="1"/>
    <xf numFmtId="0" fontId="18" fillId="0" borderId="1" xfId="0" applyFont="1" applyBorder="1"/>
    <xf numFmtId="0" fontId="7" fillId="0" borderId="0" xfId="0" applyFont="1" applyBorder="1" applyAlignment="1"/>
    <xf numFmtId="0" fontId="15" fillId="0" borderId="0" xfId="0" applyFont="1" applyBorder="1"/>
    <xf numFmtId="0" fontId="13" fillId="0" borderId="0" xfId="0" applyFont="1" applyBorder="1" applyAlignment="1">
      <alignment vertical="top" wrapText="1"/>
    </xf>
    <xf numFmtId="0" fontId="18" fillId="0" borderId="2" xfId="0" applyFont="1" applyBorder="1"/>
    <xf numFmtId="0" fontId="7" fillId="0" borderId="0" xfId="0" applyFont="1" applyBorder="1" applyAlignment="1">
      <alignment vertical="top"/>
    </xf>
    <xf numFmtId="0" fontId="7" fillId="0" borderId="9" xfId="0" applyFont="1" applyBorder="1" applyAlignment="1"/>
    <xf numFmtId="0" fontId="7" fillId="0" borderId="7" xfId="0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44" fontId="8" fillId="0" borderId="4" xfId="0" applyNumberFormat="1" applyFont="1" applyBorder="1"/>
    <xf numFmtId="44" fontId="19" fillId="0" borderId="4" xfId="0" applyNumberFormat="1" applyFont="1" applyBorder="1" applyAlignment="1">
      <alignment vertical="top" wrapText="1"/>
    </xf>
    <xf numFmtId="0" fontId="8" fillId="0" borderId="0" xfId="0" applyFont="1" applyBorder="1"/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3" fillId="0" borderId="0" xfId="0" applyFont="1" applyBorder="1"/>
    <xf numFmtId="44" fontId="6" fillId="0" borderId="5" xfId="1" applyNumberFormat="1" applyFont="1" applyBorder="1"/>
    <xf numFmtId="0" fontId="6" fillId="0" borderId="4" xfId="0" applyFont="1" applyBorder="1" applyAlignment="1">
      <alignment vertical="top" wrapText="1"/>
    </xf>
    <xf numFmtId="44" fontId="6" fillId="0" borderId="0" xfId="1" applyFont="1" applyBorder="1" applyAlignment="1">
      <alignment vertical="top"/>
    </xf>
    <xf numFmtId="44" fontId="6" fillId="0" borderId="7" xfId="1" applyFont="1" applyBorder="1" applyAlignment="1">
      <alignment vertical="top"/>
    </xf>
    <xf numFmtId="44" fontId="6" fillId="0" borderId="8" xfId="0" applyNumberFormat="1" applyFont="1" applyBorder="1"/>
    <xf numFmtId="0" fontId="17" fillId="0" borderId="6" xfId="0" applyFont="1" applyBorder="1" applyAlignment="1">
      <alignment wrapText="1"/>
    </xf>
    <xf numFmtId="44" fontId="17" fillId="0" borderId="7" xfId="1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2" xfId="0" applyFont="1" applyBorder="1"/>
    <xf numFmtId="44" fontId="6" fillId="0" borderId="5" xfId="1" applyFont="1" applyBorder="1"/>
    <xf numFmtId="0" fontId="8" fillId="0" borderId="6" xfId="0" applyFont="1" applyBorder="1" applyAlignment="1">
      <alignment wrapText="1"/>
    </xf>
    <xf numFmtId="8" fontId="8" fillId="0" borderId="7" xfId="1" applyNumberFormat="1" applyFont="1" applyBorder="1"/>
    <xf numFmtId="8" fontId="17" fillId="0" borderId="8" xfId="1" applyNumberFormat="1" applyFont="1" applyBorder="1" applyAlignment="1">
      <alignment wrapText="1"/>
    </xf>
    <xf numFmtId="44" fontId="8" fillId="0" borderId="6" xfId="1" applyFont="1" applyBorder="1" applyAlignment="1">
      <alignment vertical="top"/>
    </xf>
    <xf numFmtId="0" fontId="23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44" fontId="8" fillId="0" borderId="7" xfId="0" applyNumberFormat="1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44" fontId="8" fillId="0" borderId="4" xfId="0" applyNumberFormat="1" applyFont="1" applyBorder="1" applyAlignment="1">
      <alignment vertical="top"/>
    </xf>
    <xf numFmtId="44" fontId="19" fillId="0" borderId="6" xfId="0" applyNumberFormat="1" applyFont="1" applyBorder="1" applyAlignment="1">
      <alignment vertical="top"/>
    </xf>
    <xf numFmtId="0" fontId="19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4" fontId="8" fillId="0" borderId="7" xfId="1" applyFont="1" applyBorder="1" applyAlignment="1">
      <alignment vertical="top"/>
    </xf>
    <xf numFmtId="0" fontId="8" fillId="0" borderId="8" xfId="0" applyFont="1" applyBorder="1" applyAlignment="1">
      <alignment wrapText="1"/>
    </xf>
    <xf numFmtId="0" fontId="8" fillId="0" borderId="0" xfId="0" applyFont="1" applyBorder="1" applyAlignment="1">
      <alignment vertical="top"/>
    </xf>
    <xf numFmtId="44" fontId="19" fillId="0" borderId="6" xfId="1" applyFont="1" applyBorder="1" applyAlignment="1">
      <alignment vertical="top"/>
    </xf>
    <xf numFmtId="44" fontId="6" fillId="0" borderId="0" xfId="0" applyNumberFormat="1" applyFont="1" applyBorder="1"/>
    <xf numFmtId="44" fontId="8" fillId="0" borderId="7" xfId="0" applyNumberFormat="1" applyFont="1" applyBorder="1" applyAlignment="1">
      <alignment vertical="top" wrapText="1"/>
    </xf>
    <xf numFmtId="0" fontId="17" fillId="0" borderId="0" xfId="0" applyFont="1" applyAlignment="1">
      <alignment wrapText="1"/>
    </xf>
    <xf numFmtId="44" fontId="17" fillId="0" borderId="0" xfId="0" applyNumberFormat="1" applyFont="1"/>
    <xf numFmtId="0" fontId="6" fillId="0" borderId="0" xfId="0" applyFont="1" applyAlignment="1">
      <alignment horizontal="left" vertical="top" wrapText="1"/>
    </xf>
    <xf numFmtId="0" fontId="8" fillId="0" borderId="4" xfId="0" applyFont="1" applyBorder="1" applyAlignment="1">
      <alignment wrapText="1"/>
    </xf>
    <xf numFmtId="8" fontId="8" fillId="0" borderId="0" xfId="1" applyNumberFormat="1" applyFont="1" applyBorder="1"/>
    <xf numFmtId="0" fontId="6" fillId="0" borderId="6" xfId="0" applyFont="1" applyBorder="1"/>
    <xf numFmtId="44" fontId="17" fillId="0" borderId="7" xfId="0" applyNumberFormat="1" applyFont="1" applyBorder="1"/>
    <xf numFmtId="44" fontId="8" fillId="0" borderId="4" xfId="1" applyFont="1" applyBorder="1"/>
    <xf numFmtId="0" fontId="17" fillId="0" borderId="0" xfId="0" applyFont="1" applyAlignment="1">
      <alignment vertical="top" wrapText="1"/>
    </xf>
    <xf numFmtId="44" fontId="17" fillId="0" borderId="0" xfId="0" applyNumberFormat="1" applyFont="1" applyAlignment="1">
      <alignment vertical="top"/>
    </xf>
    <xf numFmtId="0" fontId="6" fillId="0" borderId="0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7" fillId="0" borderId="6" xfId="0" applyFont="1" applyBorder="1" applyAlignment="1">
      <alignment vertical="top" wrapText="1"/>
    </xf>
    <xf numFmtId="44" fontId="17" fillId="0" borderId="7" xfId="0" applyNumberFormat="1" applyFont="1" applyBorder="1" applyAlignment="1">
      <alignment vertical="top"/>
    </xf>
    <xf numFmtId="44" fontId="6" fillId="0" borderId="5" xfId="0" applyNumberFormat="1" applyFont="1" applyBorder="1"/>
    <xf numFmtId="164" fontId="8" fillId="0" borderId="7" xfId="1" applyNumberFormat="1" applyFont="1" applyBorder="1" applyAlignment="1">
      <alignment vertical="top" wrapText="1"/>
    </xf>
    <xf numFmtId="0" fontId="17" fillId="0" borderId="8" xfId="0" applyFont="1" applyBorder="1" applyAlignment="1">
      <alignment wrapText="1"/>
    </xf>
    <xf numFmtId="0" fontId="6" fillId="0" borderId="0" xfId="0" applyFont="1" applyBorder="1" applyAlignment="1"/>
    <xf numFmtId="8" fontId="6" fillId="0" borderId="4" xfId="0" applyNumberFormat="1" applyFont="1" applyBorder="1"/>
    <xf numFmtId="8" fontId="8" fillId="0" borderId="4" xfId="0" applyNumberFormat="1" applyFont="1" applyBorder="1"/>
    <xf numFmtId="8" fontId="9" fillId="0" borderId="6" xfId="0" applyNumberFormat="1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44" fontId="17" fillId="0" borderId="0" xfId="0" applyNumberFormat="1" applyFont="1" applyBorder="1" applyAlignment="1">
      <alignment vertical="top"/>
    </xf>
    <xf numFmtId="0" fontId="25" fillId="0" borderId="0" xfId="0" applyFont="1" applyAlignment="1">
      <alignment vertical="top" wrapText="1"/>
    </xf>
    <xf numFmtId="0" fontId="6" fillId="0" borderId="4" xfId="0" applyFont="1" applyBorder="1" applyAlignment="1">
      <alignment wrapText="1"/>
    </xf>
    <xf numFmtId="8" fontId="8" fillId="0" borderId="6" xfId="0" applyNumberFormat="1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44" fontId="8" fillId="0" borderId="4" xfId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4" fontId="19" fillId="0" borderId="4" xfId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4" fontId="6" fillId="0" borderId="4" xfId="0" applyNumberFormat="1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44" fontId="8" fillId="0" borderId="7" xfId="1" applyNumberFormat="1" applyFont="1" applyBorder="1" applyAlignment="1">
      <alignment vertical="top"/>
    </xf>
    <xf numFmtId="44" fontId="9" fillId="0" borderId="4" xfId="1" applyFont="1" applyBorder="1"/>
    <xf numFmtId="0" fontId="9" fillId="0" borderId="0" xfId="0" applyFont="1" applyBorder="1" applyAlignment="1">
      <alignment vertical="top"/>
    </xf>
    <xf numFmtId="0" fontId="17" fillId="0" borderId="0" xfId="0" applyFont="1" applyBorder="1" applyAlignment="1">
      <alignment wrapText="1"/>
    </xf>
    <xf numFmtId="44" fontId="17" fillId="0" borderId="0" xfId="0" applyNumberFormat="1" applyFont="1" applyBorder="1"/>
    <xf numFmtId="0" fontId="23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8" fontId="8" fillId="0" borderId="7" xfId="1" applyNumberFormat="1" applyFont="1" applyBorder="1" applyAlignment="1">
      <alignment vertical="top"/>
    </xf>
    <xf numFmtId="0" fontId="17" fillId="0" borderId="8" xfId="0" applyFont="1" applyBorder="1" applyAlignment="1">
      <alignment vertical="top" wrapText="1"/>
    </xf>
    <xf numFmtId="44" fontId="8" fillId="0" borderId="7" xfId="0" applyNumberFormat="1" applyFont="1" applyBorder="1" applyAlignment="1">
      <alignment wrapText="1"/>
    </xf>
    <xf numFmtId="44" fontId="9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wrapText="1"/>
    </xf>
    <xf numFmtId="44" fontId="6" fillId="0" borderId="0" xfId="1" applyFont="1" applyBorder="1" applyAlignment="1">
      <alignment vertical="top" wrapText="1"/>
    </xf>
    <xf numFmtId="44" fontId="17" fillId="0" borderId="7" xfId="0" applyNumberFormat="1" applyFont="1" applyBorder="1" applyAlignment="1">
      <alignment vertical="top" wrapText="1"/>
    </xf>
    <xf numFmtId="0" fontId="5" fillId="0" borderId="3" xfId="0" applyFont="1" applyBorder="1"/>
    <xf numFmtId="0" fontId="5" fillId="0" borderId="5" xfId="0" applyFont="1" applyBorder="1"/>
    <xf numFmtId="8" fontId="8" fillId="0" borderId="6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7" fillId="0" borderId="4" xfId="0" applyFont="1" applyBorder="1"/>
    <xf numFmtId="164" fontId="6" fillId="0" borderId="0" xfId="0" applyNumberFormat="1" applyFont="1" applyBorder="1"/>
    <xf numFmtId="164" fontId="6" fillId="0" borderId="0" xfId="1" applyNumberFormat="1" applyFont="1" applyBorder="1"/>
    <xf numFmtId="0" fontId="6" fillId="0" borderId="8" xfId="0" applyFont="1" applyBorder="1" applyAlignment="1">
      <alignment wrapText="1"/>
    </xf>
    <xf numFmtId="0" fontId="17" fillId="0" borderId="6" xfId="0" applyFont="1" applyBorder="1" applyAlignment="1">
      <alignment horizontal="left" wrapText="1"/>
    </xf>
    <xf numFmtId="8" fontId="6" fillId="0" borderId="0" xfId="1" applyNumberFormat="1" applyFont="1" applyBorder="1"/>
    <xf numFmtId="164" fontId="8" fillId="0" borderId="7" xfId="0" applyNumberFormat="1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wrapText="1"/>
    </xf>
    <xf numFmtId="44" fontId="8" fillId="0" borderId="7" xfId="1" applyFont="1" applyBorder="1" applyAlignment="1">
      <alignment vertical="top" wrapText="1"/>
    </xf>
    <xf numFmtId="0" fontId="19" fillId="0" borderId="4" xfId="0" applyFont="1" applyBorder="1"/>
    <xf numFmtId="0" fontId="19" fillId="0" borderId="0" xfId="0" applyFont="1" applyBorder="1"/>
    <xf numFmtId="0" fontId="19" fillId="0" borderId="6" xfId="0" applyFont="1" applyBorder="1"/>
    <xf numFmtId="0" fontId="19" fillId="0" borderId="7" xfId="0" applyFont="1" applyBorder="1"/>
    <xf numFmtId="8" fontId="6" fillId="0" borderId="0" xfId="0" applyNumberFormat="1" applyFont="1" applyBorder="1"/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44" fontId="6" fillId="0" borderId="7" xfId="0" applyNumberFormat="1" applyFont="1" applyBorder="1"/>
    <xf numFmtId="44" fontId="6" fillId="0" borderId="7" xfId="0" applyNumberFormat="1" applyFont="1" applyBorder="1" applyAlignment="1">
      <alignment vertical="top"/>
    </xf>
    <xf numFmtId="44" fontId="19" fillId="0" borderId="4" xfId="1" applyFont="1" applyBorder="1"/>
    <xf numFmtId="0" fontId="28" fillId="0" borderId="0" xfId="0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9" fillId="0" borderId="0" xfId="0" applyFont="1" applyBorder="1"/>
    <xf numFmtId="44" fontId="8" fillId="0" borderId="4" xfId="1" applyFont="1" applyBorder="1" applyAlignment="1">
      <alignment vertical="top"/>
    </xf>
    <xf numFmtId="0" fontId="8" fillId="0" borderId="0" xfId="0" applyFont="1" applyBorder="1" applyAlignment="1">
      <alignment wrapText="1"/>
    </xf>
    <xf numFmtId="44" fontId="9" fillId="0" borderId="6" xfId="0" applyNumberFormat="1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16" fillId="0" borderId="0" xfId="0" applyFont="1"/>
    <xf numFmtId="44" fontId="6" fillId="0" borderId="7" xfId="0" applyNumberFormat="1" applyFont="1" applyBorder="1" applyAlignment="1"/>
    <xf numFmtId="44" fontId="16" fillId="0" borderId="4" xfId="0" applyNumberFormat="1" applyFont="1" applyBorder="1"/>
    <xf numFmtId="0" fontId="16" fillId="0" borderId="5" xfId="0" applyFont="1" applyBorder="1"/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4" fontId="8" fillId="0" borderId="6" xfId="0" applyNumberFormat="1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8" fillId="0" borderId="0" xfId="0" applyFont="1" applyAlignment="1">
      <alignment wrapText="1"/>
    </xf>
    <xf numFmtId="44" fontId="6" fillId="0" borderId="6" xfId="0" applyNumberFormat="1" applyFont="1" applyBorder="1"/>
    <xf numFmtId="0" fontId="28" fillId="0" borderId="7" xfId="0" applyFont="1" applyBorder="1" applyAlignment="1">
      <alignment vertical="top" wrapText="1"/>
    </xf>
    <xf numFmtId="44" fontId="9" fillId="0" borderId="6" xfId="1" applyFont="1" applyBorder="1" applyAlignment="1">
      <alignment vertical="top"/>
    </xf>
    <xf numFmtId="44" fontId="8" fillId="0" borderId="7" xfId="1" applyNumberFormat="1" applyFont="1" applyBorder="1"/>
    <xf numFmtId="8" fontId="6" fillId="0" borderId="5" xfId="1" applyNumberFormat="1" applyFont="1" applyBorder="1"/>
    <xf numFmtId="0" fontId="8" fillId="0" borderId="6" xfId="0" applyFont="1" applyBorder="1" applyAlignment="1">
      <alignment vertical="center" wrapText="1"/>
    </xf>
    <xf numFmtId="8" fontId="8" fillId="0" borderId="7" xfId="1" applyNumberFormat="1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44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7" xfId="0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29" fillId="0" borderId="4" xfId="1" applyFont="1" applyBorder="1" applyAlignment="1">
      <alignment horizontal="left"/>
    </xf>
    <xf numFmtId="0" fontId="29" fillId="0" borderId="0" xfId="0" applyFont="1" applyBorder="1"/>
    <xf numFmtId="164" fontId="8" fillId="0" borderId="7" xfId="1" applyNumberFormat="1" applyFont="1" applyBorder="1" applyAlignment="1">
      <alignment wrapText="1"/>
    </xf>
    <xf numFmtId="0" fontId="0" fillId="0" borderId="8" xfId="0" applyBorder="1" applyAlignment="1"/>
    <xf numFmtId="0" fontId="6" fillId="0" borderId="4" xfId="0" applyFont="1" applyBorder="1" applyAlignment="1">
      <alignment wrapText="1"/>
    </xf>
    <xf numFmtId="0" fontId="0" fillId="0" borderId="5" xfId="0" applyBorder="1" applyAlignment="1"/>
    <xf numFmtId="0" fontId="6" fillId="0" borderId="5" xfId="0" applyFont="1" applyBorder="1" applyAlignment="1">
      <alignment vertical="top" wrapText="1"/>
    </xf>
    <xf numFmtId="0" fontId="16" fillId="0" borderId="0" xfId="0" applyFont="1" applyAlignment="1">
      <alignment wrapText="1"/>
    </xf>
    <xf numFmtId="8" fontId="16" fillId="0" borderId="4" xfId="0" applyNumberFormat="1" applyFont="1" applyBorder="1" applyAlignment="1">
      <alignment vertical="top"/>
    </xf>
    <xf numFmtId="0" fontId="16" fillId="0" borderId="8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6" fillId="0" borderId="4" xfId="0" applyFont="1" applyBorder="1"/>
    <xf numFmtId="0" fontId="16" fillId="0" borderId="6" xfId="0" applyFont="1" applyBorder="1"/>
    <xf numFmtId="0" fontId="16" fillId="0" borderId="7" xfId="0" applyFont="1" applyBorder="1" applyAlignment="1">
      <alignment vertical="top" wrapText="1"/>
    </xf>
    <xf numFmtId="44" fontId="8" fillId="0" borderId="7" xfId="1" applyNumberFormat="1" applyFont="1" applyBorder="1" applyAlignment="1">
      <alignment vertical="top" wrapText="1"/>
    </xf>
    <xf numFmtId="44" fontId="8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44" fontId="6" fillId="0" borderId="0" xfId="0" applyNumberFormat="1" applyFont="1" applyBorder="1" applyAlignment="1">
      <alignment vertical="center"/>
    </xf>
    <xf numFmtId="44" fontId="16" fillId="0" borderId="6" xfId="1" applyFont="1" applyBorder="1" applyAlignment="1">
      <alignment vertical="top"/>
    </xf>
    <xf numFmtId="44" fontId="8" fillId="0" borderId="7" xfId="1" applyFont="1" applyBorder="1"/>
    <xf numFmtId="44" fontId="6" fillId="0" borderId="2" xfId="1" applyFont="1" applyBorder="1"/>
    <xf numFmtId="44" fontId="16" fillId="0" borderId="4" xfId="1" applyFont="1" applyBorder="1"/>
    <xf numFmtId="0" fontId="16" fillId="0" borderId="0" xfId="0" applyFont="1" applyBorder="1"/>
    <xf numFmtId="44" fontId="16" fillId="0" borderId="0" xfId="1" applyNumberFormat="1" applyFont="1" applyBorder="1"/>
    <xf numFmtId="44" fontId="16" fillId="0" borderId="6" xfId="1" applyFont="1" applyBorder="1" applyAlignment="1">
      <alignment vertical="top" wrapText="1"/>
    </xf>
    <xf numFmtId="0" fontId="6" fillId="0" borderId="8" xfId="0" applyFont="1" applyBorder="1" applyAlignment="1">
      <alignment vertical="top"/>
    </xf>
    <xf numFmtId="44" fontId="6" fillId="0" borderId="5" xfId="0" applyNumberFormat="1" applyFont="1" applyBorder="1" applyAlignment="1">
      <alignment wrapText="1"/>
    </xf>
    <xf numFmtId="164" fontId="6" fillId="0" borderId="5" xfId="0" applyNumberFormat="1" applyFont="1" applyBorder="1"/>
    <xf numFmtId="0" fontId="8" fillId="0" borderId="6" xfId="0" applyFont="1" applyBorder="1"/>
    <xf numFmtId="44" fontId="8" fillId="0" borderId="8" xfId="0" applyNumberFormat="1" applyFont="1" applyBorder="1"/>
    <xf numFmtId="0" fontId="6" fillId="0" borderId="5" xfId="0" applyFont="1" applyBorder="1" applyAlignment="1">
      <alignment vertical="top" wrapText="1"/>
    </xf>
    <xf numFmtId="0" fontId="9" fillId="0" borderId="4" xfId="0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17" fillId="0" borderId="4" xfId="0" applyFont="1" applyBorder="1" applyAlignment="1">
      <alignment wrapText="1"/>
    </xf>
    <xf numFmtId="44" fontId="17" fillId="0" borderId="0" xfId="1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8" fontId="8" fillId="0" borderId="5" xfId="1" applyNumberFormat="1" applyFont="1" applyBorder="1"/>
    <xf numFmtId="44" fontId="9" fillId="0" borderId="4" xfId="1" applyFont="1" applyBorder="1" applyAlignment="1">
      <alignment vertical="top"/>
    </xf>
    <xf numFmtId="5" fontId="8" fillId="0" borderId="7" xfId="1" applyNumberFormat="1" applyFont="1" applyBorder="1"/>
    <xf numFmtId="44" fontId="6" fillId="0" borderId="0" xfId="1" applyFont="1" applyBorder="1" applyAlignment="1"/>
    <xf numFmtId="0" fontId="17" fillId="0" borderId="4" xfId="0" applyFont="1" applyBorder="1" applyAlignment="1"/>
    <xf numFmtId="0" fontId="31" fillId="0" borderId="1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44" fontId="10" fillId="0" borderId="0" xfId="1" applyNumberFormat="1" applyFont="1" applyBorder="1"/>
    <xf numFmtId="0" fontId="10" fillId="0" borderId="6" xfId="0" applyFont="1" applyBorder="1" applyAlignment="1">
      <alignment vertical="top" wrapText="1"/>
    </xf>
    <xf numFmtId="44" fontId="10" fillId="0" borderId="7" xfId="1" applyFont="1" applyBorder="1" applyAlignment="1">
      <alignment vertical="top"/>
    </xf>
    <xf numFmtId="0" fontId="10" fillId="0" borderId="8" xfId="0" applyFont="1" applyBorder="1" applyAlignment="1">
      <alignment vertical="top" wrapText="1"/>
    </xf>
    <xf numFmtId="0" fontId="10" fillId="0" borderId="2" xfId="0" applyFont="1" applyBorder="1"/>
    <xf numFmtId="0" fontId="10" fillId="0" borderId="3" xfId="0" applyFont="1" applyBorder="1"/>
    <xf numFmtId="44" fontId="10" fillId="0" borderId="4" xfId="1" applyFont="1" applyBorder="1"/>
    <xf numFmtId="44" fontId="32" fillId="0" borderId="6" xfId="0" applyNumberFormat="1" applyFont="1" applyBorder="1" applyAlignment="1">
      <alignment vertical="top"/>
    </xf>
    <xf numFmtId="0" fontId="31" fillId="0" borderId="1" xfId="0" applyFont="1" applyBorder="1"/>
    <xf numFmtId="0" fontId="10" fillId="0" borderId="4" xfId="0" applyFont="1" applyBorder="1" applyAlignment="1"/>
    <xf numFmtId="44" fontId="10" fillId="0" borderId="5" xfId="1" applyNumberFormat="1" applyFont="1" applyBorder="1"/>
    <xf numFmtId="44" fontId="10" fillId="0" borderId="5" xfId="1" applyFont="1" applyBorder="1"/>
    <xf numFmtId="44" fontId="10" fillId="0" borderId="0" xfId="1" applyFont="1" applyBorder="1"/>
    <xf numFmtId="0" fontId="32" fillId="0" borderId="4" xfId="0" applyFont="1" applyBorder="1" applyAlignment="1">
      <alignment vertical="top" wrapText="1"/>
    </xf>
    <xf numFmtId="8" fontId="32" fillId="0" borderId="0" xfId="1" applyNumberFormat="1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8" fillId="0" borderId="5" xfId="0" applyFont="1" applyBorder="1" applyAlignment="1">
      <alignment wrapText="1"/>
    </xf>
    <xf numFmtId="8" fontId="8" fillId="0" borderId="7" xfId="1" applyNumberFormat="1" applyFont="1" applyBorder="1" applyAlignment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164" fontId="6" fillId="0" borderId="7" xfId="0" applyNumberFormat="1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44" fontId="9" fillId="0" borderId="4" xfId="0" applyNumberFormat="1" applyFont="1" applyBorder="1"/>
    <xf numFmtId="0" fontId="9" fillId="0" borderId="5" xfId="0" applyFont="1" applyBorder="1" applyAlignment="1">
      <alignment vertical="top"/>
    </xf>
    <xf numFmtId="0" fontId="6" fillId="2" borderId="0" xfId="0" applyFont="1" applyFill="1" applyAlignment="1"/>
    <xf numFmtId="0" fontId="6" fillId="2" borderId="0" xfId="0" applyFont="1" applyFill="1"/>
    <xf numFmtId="3" fontId="6" fillId="2" borderId="0" xfId="0" applyNumberFormat="1" applyFont="1" applyFill="1" applyAlignment="1"/>
    <xf numFmtId="3" fontId="6" fillId="2" borderId="0" xfId="0" applyNumberFormat="1" applyFont="1" applyFill="1"/>
    <xf numFmtId="0" fontId="6" fillId="0" borderId="7" xfId="0" applyFont="1" applyBorder="1" applyAlignment="1">
      <alignment vertical="top" wrapText="1"/>
    </xf>
    <xf numFmtId="0" fontId="0" fillId="0" borderId="7" xfId="0" applyBorder="1" applyAlignment="1"/>
    <xf numFmtId="0" fontId="8" fillId="0" borderId="0" xfId="0" applyFont="1" applyBorder="1" applyAlignment="1">
      <alignment vertical="top" wrapText="1"/>
    </xf>
    <xf numFmtId="0" fontId="24" fillId="0" borderId="0" xfId="0" applyFont="1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/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vertical="top" wrapText="1"/>
    </xf>
    <xf numFmtId="0" fontId="27" fillId="0" borderId="0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30" fillId="0" borderId="0" xfId="0" applyFont="1" applyBorder="1" applyAlignment="1">
      <alignment wrapText="1"/>
    </xf>
    <xf numFmtId="0" fontId="30" fillId="0" borderId="7" xfId="0" applyFont="1" applyBorder="1" applyAlignment="1">
      <alignment wrapText="1"/>
    </xf>
    <xf numFmtId="44" fontId="8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6" fillId="0" borderId="7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5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0" fillId="0" borderId="5" xfId="0" applyBorder="1" applyAlignment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7" xfId="0" applyFont="1" applyBorder="1" applyAlignment="1">
      <alignment wrapText="1"/>
    </xf>
    <xf numFmtId="0" fontId="0" fillId="0" borderId="0" xfId="0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opLeftCell="A4" workbookViewId="0">
      <selection activeCell="B17" sqref="B17"/>
    </sheetView>
  </sheetViews>
  <sheetFormatPr defaultRowHeight="15.75"/>
  <cols>
    <col min="1" max="1" width="56" customWidth="1"/>
    <col min="2" max="2" width="12.125" customWidth="1"/>
    <col min="3" max="3" width="14.75" customWidth="1"/>
    <col min="8" max="8" width="12.375" customWidth="1"/>
  </cols>
  <sheetData>
    <row r="1" spans="1:2">
      <c r="A1" t="s">
        <v>65</v>
      </c>
    </row>
    <row r="2" spans="1:2">
      <c r="A2" s="12" t="s">
        <v>55</v>
      </c>
      <c r="B2" s="5">
        <f>CoreEquipment!B8</f>
        <v>48616.660000000011</v>
      </c>
    </row>
    <row r="3" spans="1:2">
      <c r="A3" s="12" t="s">
        <v>88</v>
      </c>
      <c r="B3" s="5">
        <f>SUM('Aldrich-BarreFinal'!B21+'Baxter-SharonFinal'!C16+CabotFinal!D14+'Cutler-PlainfieldFinal'!C22+'Danville-PopeFinal'!C21+DorsetFinal!B19+'Fair HavenFinal'!B18+HartfordFinal!B23+KelloggHubbardFinal!B20+'Kimball-RandolphFinal'!B23+'McCullough-North Benn Final'!B22+'Newfane-Moore FreeFinal'!C21+PutneyFinal!C21+WilmingtonPetteeFinal!B20+PoultneyFinal!B21+'Weathersfield-ProctorFinal(ascu'!B17+WindsorFinal!B23+'Guilford FreeFinal'!B19+WestminsterWestFinal!C21+WilderWestonFinal!B20+WindhamFinal!B16+'Maclure-PittsfordFinal'!B24+WestRutlandFinal!B20+CastletonPublicFinal!B22)</f>
        <v>0</v>
      </c>
    </row>
    <row r="4" spans="1:2">
      <c r="A4" s="14" t="s">
        <v>56</v>
      </c>
      <c r="B4" s="4">
        <f>SUM(B2:B3)</f>
        <v>48616.660000000011</v>
      </c>
    </row>
    <row r="5" spans="1:2">
      <c r="B5" s="5"/>
    </row>
    <row r="6" spans="1:2">
      <c r="A6" t="s">
        <v>57</v>
      </c>
      <c r="B6" s="4"/>
    </row>
    <row r="7" spans="1:2">
      <c r="A7" s="13" t="s">
        <v>60</v>
      </c>
      <c r="B7" s="5">
        <f>Invoices!C5</f>
        <v>68470.25</v>
      </c>
    </row>
    <row r="8" spans="1:2">
      <c r="A8" s="13" t="s">
        <v>64</v>
      </c>
      <c r="B8" s="5">
        <f>Invoices!C22</f>
        <v>48814.360000000008</v>
      </c>
    </row>
    <row r="9" spans="1:2">
      <c r="A9" s="14" t="s">
        <v>58</v>
      </c>
      <c r="B9" s="4">
        <f>SUM(B8+B7)</f>
        <v>117284.61000000002</v>
      </c>
    </row>
    <row r="10" spans="1:2">
      <c r="A10" s="14"/>
      <c r="B10" s="4"/>
    </row>
    <row r="11" spans="1:2">
      <c r="A11" t="s">
        <v>61</v>
      </c>
    </row>
    <row r="12" spans="1:2">
      <c r="A12" s="13" t="s">
        <v>62</v>
      </c>
      <c r="B12" s="5">
        <f>B4-B9</f>
        <v>-68667.950000000012</v>
      </c>
    </row>
    <row r="13" spans="1:2">
      <c r="A13" s="13" t="s">
        <v>66</v>
      </c>
      <c r="B13" s="2">
        <f>24*4900</f>
        <v>117600</v>
      </c>
    </row>
    <row r="14" spans="1:2">
      <c r="A14" s="15" t="s">
        <v>63</v>
      </c>
      <c r="B14" s="4">
        <f>SUM(B12:B13)</f>
        <v>48932.049999999988</v>
      </c>
    </row>
    <row r="17" spans="1:2">
      <c r="A17" s="6" t="s">
        <v>14</v>
      </c>
      <c r="B17" s="7">
        <v>156900</v>
      </c>
    </row>
  </sheetData>
  <pageMargins left="0.7" right="0.7" top="0.75" bottom="0.75" header="0.3" footer="0.3"/>
  <pageSetup fitToHeight="0" orientation="landscape" r:id="rId1"/>
  <headerFooter>
    <oddHeader xml:space="preserve">&amp;C&amp;"Arial,Regular"&amp;14Pette Memorial
Wilmington, VT
VT FiberConnect Estimated Equipment Costs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view="pageLayout" topLeftCell="A7" zoomScaleNormal="100" workbookViewId="0">
      <selection activeCell="E13" sqref="E13:G17"/>
    </sheetView>
  </sheetViews>
  <sheetFormatPr defaultColWidth="9" defaultRowHeight="18"/>
  <cols>
    <col min="1" max="1" width="34" style="22" customWidth="1"/>
    <col min="2" max="2" width="14.75" style="22" customWidth="1"/>
    <col min="3" max="3" width="34.25" style="22" customWidth="1"/>
    <col min="4" max="4" width="9" style="22" customWidth="1"/>
    <col min="5" max="5" width="15.625" style="22" customWidth="1"/>
    <col min="6" max="6" width="15.25" style="22" customWidth="1"/>
    <col min="7" max="7" width="9" style="22"/>
    <col min="8" max="8" width="5.125" style="22" customWidth="1"/>
    <col min="9" max="9" width="9" style="22" hidden="1" customWidth="1"/>
    <col min="10" max="16384" width="9" style="22"/>
  </cols>
  <sheetData>
    <row r="2" spans="1:9" ht="45" customHeight="1">
      <c r="A2" s="122" t="s">
        <v>143</v>
      </c>
      <c r="B2" s="99"/>
      <c r="C2" s="100"/>
      <c r="D2" s="21"/>
      <c r="E2" s="122" t="s">
        <v>127</v>
      </c>
      <c r="F2" s="108"/>
      <c r="G2" s="108"/>
    </row>
    <row r="3" spans="1:9">
      <c r="A3" s="101"/>
      <c r="B3" s="102"/>
      <c r="C3" s="103"/>
      <c r="E3" s="101"/>
      <c r="F3" s="102"/>
      <c r="G3" s="102"/>
    </row>
    <row r="4" spans="1:9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2"/>
    </row>
    <row r="5" spans="1:9">
      <c r="A5" s="101" t="s">
        <v>3</v>
      </c>
      <c r="B5" s="104">
        <v>270</v>
      </c>
      <c r="C5" s="103"/>
      <c r="E5" s="101"/>
      <c r="F5" s="102"/>
      <c r="G5" s="102"/>
    </row>
    <row r="6" spans="1:9">
      <c r="A6" s="101" t="s">
        <v>204</v>
      </c>
      <c r="B6" s="104">
        <v>738</v>
      </c>
      <c r="C6" s="103"/>
      <c r="E6" s="283">
        <v>63.96</v>
      </c>
      <c r="F6" s="284" t="s">
        <v>117</v>
      </c>
      <c r="G6" s="284" t="s">
        <v>139</v>
      </c>
    </row>
    <row r="7" spans="1:9">
      <c r="A7" s="101"/>
      <c r="B7" s="104"/>
      <c r="C7" s="103"/>
      <c r="E7" s="283"/>
      <c r="F7" s="284"/>
      <c r="G7" s="284"/>
    </row>
    <row r="8" spans="1:9">
      <c r="A8" s="101" t="s">
        <v>103</v>
      </c>
      <c r="B8" s="104">
        <f>2*652</f>
        <v>1304</v>
      </c>
      <c r="C8" s="103"/>
      <c r="E8" s="386">
        <f ca="1">SUM(E4:E8)</f>
        <v>182.86</v>
      </c>
      <c r="F8" s="374" t="s">
        <v>202</v>
      </c>
      <c r="G8" s="379"/>
    </row>
    <row r="9" spans="1:9" ht="18" customHeight="1">
      <c r="A9" s="101"/>
      <c r="B9" s="102"/>
      <c r="C9" s="103"/>
      <c r="E9" s="387"/>
      <c r="F9" s="379"/>
      <c r="G9" s="379"/>
      <c r="H9" s="282"/>
      <c r="I9" s="282"/>
    </row>
    <row r="10" spans="1:9" ht="72">
      <c r="A10" s="144" t="s">
        <v>23</v>
      </c>
      <c r="B10" s="145">
        <f>SUM(B4:B8)</f>
        <v>3734</v>
      </c>
      <c r="C10" s="281" t="s">
        <v>173</v>
      </c>
      <c r="D10" s="24"/>
      <c r="E10" s="101"/>
      <c r="F10" s="378" t="s">
        <v>157</v>
      </c>
      <c r="G10" s="379"/>
      <c r="H10" s="282"/>
      <c r="I10" s="282"/>
    </row>
    <row r="11" spans="1:9" ht="36" customHeight="1">
      <c r="A11" s="244" t="s">
        <v>18</v>
      </c>
      <c r="B11" s="245">
        <f>4900-B10</f>
        <v>1166</v>
      </c>
      <c r="C11" s="121"/>
      <c r="E11" s="176"/>
      <c r="F11" s="279"/>
      <c r="G11" s="279"/>
    </row>
    <row r="12" spans="1:9" ht="72.75" customHeight="1"/>
    <row r="13" spans="1:9">
      <c r="A13" s="123" t="s">
        <v>169</v>
      </c>
      <c r="B13" s="108"/>
      <c r="C13" s="109"/>
      <c r="E13" s="368" t="s">
        <v>235</v>
      </c>
      <c r="F13" s="369"/>
      <c r="G13" s="370">
        <v>5295</v>
      </c>
    </row>
    <row r="14" spans="1:9">
      <c r="A14" s="110"/>
      <c r="B14" s="102"/>
      <c r="C14" s="113"/>
      <c r="D14" s="21"/>
      <c r="E14" s="369" t="s">
        <v>236</v>
      </c>
      <c r="F14" s="369"/>
      <c r="G14" s="371">
        <v>4283</v>
      </c>
    </row>
    <row r="15" spans="1:9">
      <c r="A15" s="101" t="s">
        <v>8</v>
      </c>
      <c r="B15" s="104">
        <v>45</v>
      </c>
      <c r="C15" s="103"/>
    </row>
    <row r="16" spans="1:9">
      <c r="A16" s="101" t="s">
        <v>9</v>
      </c>
      <c r="B16" s="104">
        <v>707</v>
      </c>
      <c r="C16" s="103"/>
    </row>
    <row r="17" spans="1:4">
      <c r="A17" s="101" t="s">
        <v>12</v>
      </c>
      <c r="B17" s="104">
        <v>100</v>
      </c>
      <c r="C17" s="103"/>
    </row>
    <row r="18" spans="1:4">
      <c r="A18" s="101"/>
      <c r="B18" s="112"/>
      <c r="C18" s="103"/>
    </row>
    <row r="19" spans="1:4">
      <c r="A19" s="280" t="s">
        <v>25</v>
      </c>
      <c r="B19" s="112">
        <f>SUM(B15:B18)</f>
        <v>852</v>
      </c>
      <c r="C19" s="103"/>
    </row>
    <row r="20" spans="1:4" ht="36">
      <c r="A20" s="158" t="s">
        <v>30</v>
      </c>
      <c r="B20" s="285">
        <v>0</v>
      </c>
      <c r="C20" s="107" t="s">
        <v>200</v>
      </c>
      <c r="D20" s="24"/>
    </row>
    <row r="21" spans="1:4">
      <c r="A21" s="24"/>
      <c r="B21" s="61"/>
      <c r="C21" s="24"/>
      <c r="D21" s="24"/>
    </row>
    <row r="22" spans="1:4">
      <c r="B22" s="28"/>
    </row>
    <row r="23" spans="1:4">
      <c r="C23" s="28"/>
      <c r="D23" s="28"/>
    </row>
  </sheetData>
  <mergeCells count="3">
    <mergeCell ref="F8:G9"/>
    <mergeCell ref="E8:E9"/>
    <mergeCell ref="F10:G10"/>
  </mergeCells>
  <pageMargins left="0.7" right="0.7" top="0.75" bottom="0.75" header="0.3" footer="0.3"/>
  <pageSetup scale="78" fitToHeight="0" orientation="landscape" verticalDpi="360" r:id="rId1"/>
  <headerFooter>
    <oddHeader xml:space="preserve">&amp;C&amp;"Arial,Regular"&amp;14Castleton Free Library
VT FiberConnect Equipment Costs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view="pageLayout" topLeftCell="A4" zoomScaleNormal="100" workbookViewId="0">
      <selection activeCell="E12" sqref="E12:G13"/>
    </sheetView>
  </sheetViews>
  <sheetFormatPr defaultColWidth="9" defaultRowHeight="18"/>
  <cols>
    <col min="1" max="1" width="33.75" style="22" customWidth="1"/>
    <col min="2" max="2" width="14.75" style="22" customWidth="1"/>
    <col min="3" max="3" width="26.625" style="22" customWidth="1"/>
    <col min="4" max="4" width="10.625" style="22" customWidth="1"/>
    <col min="5" max="5" width="15.75" style="22" customWidth="1"/>
    <col min="6" max="6" width="20.625" style="22" customWidth="1"/>
    <col min="7" max="16384" width="9" style="22"/>
  </cols>
  <sheetData>
    <row r="2" spans="1:10" ht="43.5" customHeight="1">
      <c r="A2" s="122" t="s">
        <v>143</v>
      </c>
      <c r="B2" s="99"/>
      <c r="C2" s="100"/>
      <c r="D2" s="21"/>
      <c r="E2" s="122" t="s">
        <v>127</v>
      </c>
      <c r="F2" s="99"/>
      <c r="G2" s="108"/>
      <c r="H2" s="108"/>
      <c r="I2" s="108"/>
      <c r="J2" s="109"/>
    </row>
    <row r="3" spans="1:10">
      <c r="A3" s="101"/>
      <c r="B3" s="102"/>
      <c r="C3" s="103"/>
      <c r="E3" s="101"/>
      <c r="F3" s="102"/>
      <c r="G3" s="102"/>
      <c r="H3" s="102"/>
      <c r="I3" s="102"/>
      <c r="J3" s="103"/>
    </row>
    <row r="4" spans="1:10">
      <c r="A4" s="101" t="s">
        <v>0</v>
      </c>
      <c r="B4" s="104">
        <v>2050</v>
      </c>
      <c r="C4" s="143"/>
      <c r="D4" s="29"/>
      <c r="E4" s="115">
        <v>118.9</v>
      </c>
      <c r="F4" s="102" t="s">
        <v>113</v>
      </c>
      <c r="G4" s="102" t="s">
        <v>148</v>
      </c>
      <c r="H4" s="102"/>
      <c r="I4" s="102"/>
      <c r="J4" s="103"/>
    </row>
    <row r="5" spans="1:10">
      <c r="A5" s="101" t="s">
        <v>203</v>
      </c>
      <c r="B5" s="104">
        <v>1422</v>
      </c>
      <c r="C5" s="143"/>
      <c r="D5" s="29"/>
      <c r="E5" s="115"/>
      <c r="F5" s="102"/>
      <c r="G5" s="102"/>
      <c r="H5" s="102"/>
      <c r="I5" s="102"/>
      <c r="J5" s="103"/>
    </row>
    <row r="6" spans="1:10">
      <c r="A6" s="101" t="s">
        <v>105</v>
      </c>
      <c r="B6" s="169">
        <f>3*652</f>
        <v>1956</v>
      </c>
      <c r="C6" s="185"/>
      <c r="D6" s="28"/>
      <c r="E6" s="259">
        <v>118.9</v>
      </c>
      <c r="F6" s="383" t="s">
        <v>210</v>
      </c>
      <c r="G6" s="383"/>
      <c r="H6" s="383"/>
      <c r="I6" s="383"/>
      <c r="J6" s="103"/>
    </row>
    <row r="7" spans="1:10">
      <c r="A7" s="101" t="s">
        <v>3</v>
      </c>
      <c r="B7" s="104">
        <v>270</v>
      </c>
      <c r="C7" s="103"/>
      <c r="E7" s="296"/>
      <c r="F7" s="383"/>
      <c r="G7" s="383"/>
      <c r="H7" s="383"/>
      <c r="I7" s="383"/>
      <c r="J7" s="103"/>
    </row>
    <row r="8" spans="1:10" ht="108">
      <c r="A8" s="105" t="s">
        <v>23</v>
      </c>
      <c r="B8" s="146">
        <f>SUM(B4:B7)</f>
        <v>5698</v>
      </c>
      <c r="C8" s="107" t="s">
        <v>173</v>
      </c>
      <c r="D8" s="24"/>
      <c r="E8" s="297"/>
      <c r="F8" s="388"/>
      <c r="G8" s="388"/>
      <c r="H8" s="388"/>
      <c r="I8" s="388"/>
      <c r="J8" s="121"/>
    </row>
    <row r="9" spans="1:10">
      <c r="B9" s="28"/>
    </row>
    <row r="11" spans="1:10">
      <c r="A11" s="123" t="s">
        <v>150</v>
      </c>
      <c r="B11" s="108"/>
      <c r="C11" s="109"/>
    </row>
    <row r="12" spans="1:10">
      <c r="A12" s="110"/>
      <c r="B12" s="102"/>
      <c r="C12" s="113"/>
      <c r="D12" s="21"/>
      <c r="E12" s="368" t="s">
        <v>235</v>
      </c>
      <c r="F12" s="369"/>
      <c r="G12" s="370">
        <v>10473</v>
      </c>
      <c r="H12" s="21"/>
      <c r="I12" s="21"/>
      <c r="J12" s="21"/>
    </row>
    <row r="13" spans="1:10">
      <c r="A13" s="101" t="s">
        <v>28</v>
      </c>
      <c r="B13" s="104">
        <v>250</v>
      </c>
      <c r="C13" s="103"/>
      <c r="E13" s="369" t="s">
        <v>236</v>
      </c>
      <c r="F13" s="369"/>
      <c r="G13" s="371">
        <v>8000</v>
      </c>
    </row>
    <row r="14" spans="1:10">
      <c r="A14" s="101" t="s">
        <v>44</v>
      </c>
      <c r="B14" s="112">
        <v>90</v>
      </c>
      <c r="C14" s="103"/>
    </row>
    <row r="15" spans="1:10">
      <c r="A15" s="101" t="s">
        <v>9</v>
      </c>
      <c r="B15" s="104">
        <v>707</v>
      </c>
      <c r="C15" s="103"/>
    </row>
    <row r="16" spans="1:10">
      <c r="A16" s="101" t="s">
        <v>12</v>
      </c>
      <c r="B16" s="104">
        <v>100</v>
      </c>
      <c r="C16" s="103"/>
    </row>
    <row r="17" spans="1:4">
      <c r="A17" s="101"/>
      <c r="B17" s="112"/>
      <c r="C17" s="103"/>
    </row>
    <row r="18" spans="1:4">
      <c r="A18" s="101" t="s">
        <v>25</v>
      </c>
      <c r="B18" s="112">
        <f>SUM(B13:B17)</f>
        <v>1147</v>
      </c>
      <c r="C18" s="103"/>
    </row>
    <row r="19" spans="1:4" ht="53.25" customHeight="1">
      <c r="A19" s="158" t="s">
        <v>30</v>
      </c>
      <c r="B19" s="299">
        <f>B18</f>
        <v>1147</v>
      </c>
      <c r="C19" s="160" t="s">
        <v>181</v>
      </c>
      <c r="D19" s="60"/>
    </row>
    <row r="21" spans="1:4">
      <c r="B21" s="23"/>
    </row>
    <row r="22" spans="1:4">
      <c r="C22" s="28"/>
      <c r="D22" s="28"/>
    </row>
  </sheetData>
  <mergeCells count="1">
    <mergeCell ref="F6:I8"/>
  </mergeCells>
  <pageMargins left="0.7" right="0.7" top="0.75" bottom="0.75" header="0.3" footer="0.3"/>
  <pageSetup scale="72" fitToHeight="0" orientation="landscape" r:id="rId1"/>
  <headerFooter>
    <oddHeader xml:space="preserve">&amp;C&amp;"Arial,Regular"&amp;14Cobleigh Library
Lyndonville, VT
VT FiberConnect Equipment Costs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view="pageLayout" zoomScaleNormal="100" workbookViewId="0">
      <selection activeCell="E16" sqref="E16:G17"/>
    </sheetView>
  </sheetViews>
  <sheetFormatPr defaultColWidth="9" defaultRowHeight="18"/>
  <cols>
    <col min="1" max="1" width="25.75" style="22" customWidth="1"/>
    <col min="2" max="2" width="14.75" style="22" customWidth="1"/>
    <col min="3" max="3" width="40.625" style="22" customWidth="1"/>
    <col min="4" max="4" width="5.75" style="22" customWidth="1"/>
    <col min="5" max="5" width="11.75" style="22" customWidth="1"/>
    <col min="6" max="16384" width="9" style="22"/>
  </cols>
  <sheetData>
    <row r="2" spans="1:10" ht="49.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9"/>
    </row>
    <row r="3" spans="1:10">
      <c r="A3" s="101"/>
      <c r="B3" s="102"/>
      <c r="C3" s="103"/>
      <c r="E3" s="101"/>
      <c r="F3" s="102"/>
      <c r="G3" s="102"/>
      <c r="H3" s="102"/>
      <c r="I3" s="102"/>
      <c r="J3" s="103"/>
    </row>
    <row r="4" spans="1:10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2"/>
      <c r="H4" s="102" t="s">
        <v>219</v>
      </c>
      <c r="I4" s="102"/>
      <c r="J4" s="103"/>
    </row>
    <row r="5" spans="1:10">
      <c r="A5" s="101" t="s">
        <v>3</v>
      </c>
      <c r="B5" s="104">
        <v>270</v>
      </c>
      <c r="C5" s="103"/>
      <c r="E5" s="101"/>
      <c r="F5" s="102"/>
      <c r="G5" s="102"/>
      <c r="H5" s="102"/>
      <c r="I5" s="102"/>
      <c r="J5" s="103"/>
    </row>
    <row r="6" spans="1:10">
      <c r="A6" s="101" t="s">
        <v>4</v>
      </c>
      <c r="B6" s="104">
        <v>425</v>
      </c>
      <c r="C6" s="103"/>
      <c r="E6" s="115"/>
      <c r="F6" s="102"/>
      <c r="G6" s="102"/>
      <c r="H6" s="102"/>
      <c r="I6" s="102"/>
      <c r="J6" s="103"/>
    </row>
    <row r="7" spans="1:10">
      <c r="A7" s="101" t="s">
        <v>103</v>
      </c>
      <c r="B7" s="104">
        <f>2*652</f>
        <v>1304</v>
      </c>
      <c r="C7" s="103"/>
      <c r="E7" s="115"/>
      <c r="F7" s="102"/>
      <c r="G7" s="102"/>
      <c r="H7" s="102"/>
      <c r="I7" s="102"/>
      <c r="J7" s="103"/>
    </row>
    <row r="8" spans="1:10">
      <c r="A8" s="101"/>
      <c r="B8" s="102"/>
      <c r="C8" s="103"/>
      <c r="E8" s="178">
        <v>118.9</v>
      </c>
      <c r="F8" s="374" t="s">
        <v>220</v>
      </c>
      <c r="G8" s="379"/>
      <c r="H8" s="379"/>
      <c r="I8" s="379"/>
      <c r="J8" s="389"/>
    </row>
    <row r="9" spans="1:10" ht="54">
      <c r="A9" s="144" t="s">
        <v>23</v>
      </c>
      <c r="B9" s="145">
        <f>SUM(B4:B7)</f>
        <v>3421</v>
      </c>
      <c r="C9" s="319" t="s">
        <v>19</v>
      </c>
      <c r="D9" s="24"/>
      <c r="E9" s="176"/>
      <c r="F9" s="376"/>
      <c r="G9" s="376"/>
      <c r="H9" s="376"/>
      <c r="I9" s="376"/>
      <c r="J9" s="390"/>
    </row>
    <row r="10" spans="1:10" ht="49.9" customHeight="1">
      <c r="A10" s="148" t="s">
        <v>18</v>
      </c>
      <c r="B10" s="177">
        <f>4900-B9</f>
        <v>1479</v>
      </c>
      <c r="C10" s="121"/>
    </row>
    <row r="12" spans="1:10">
      <c r="A12" s="123" t="s">
        <v>169</v>
      </c>
      <c r="B12" s="108"/>
      <c r="C12" s="109"/>
    </row>
    <row r="13" spans="1:10">
      <c r="A13" s="110"/>
      <c r="B13" s="102"/>
      <c r="C13" s="113"/>
      <c r="D13" s="21"/>
      <c r="E13" s="21"/>
      <c r="F13" s="21"/>
      <c r="G13" s="21"/>
      <c r="H13" s="21"/>
      <c r="I13" s="21"/>
      <c r="J13" s="21"/>
    </row>
    <row r="14" spans="1:10">
      <c r="A14" s="101" t="s">
        <v>218</v>
      </c>
      <c r="B14" s="104">
        <v>608.5</v>
      </c>
      <c r="C14" s="103"/>
    </row>
    <row r="15" spans="1:10">
      <c r="A15" s="101" t="s">
        <v>22</v>
      </c>
      <c r="B15" s="112">
        <v>38</v>
      </c>
      <c r="C15" s="103"/>
    </row>
    <row r="16" spans="1:10">
      <c r="A16" s="101" t="s">
        <v>26</v>
      </c>
      <c r="B16" s="112">
        <v>240</v>
      </c>
      <c r="C16" s="103"/>
      <c r="E16" s="368" t="s">
        <v>235</v>
      </c>
      <c r="F16" s="369"/>
      <c r="G16" s="370">
        <v>1307</v>
      </c>
    </row>
    <row r="17" spans="1:7">
      <c r="A17" s="101" t="s">
        <v>12</v>
      </c>
      <c r="B17" s="112">
        <v>100</v>
      </c>
      <c r="C17" s="103"/>
      <c r="E17" s="369" t="s">
        <v>236</v>
      </c>
      <c r="F17" s="369"/>
      <c r="G17" s="371">
        <v>1125</v>
      </c>
    </row>
    <row r="18" spans="1:7">
      <c r="A18" s="101"/>
      <c r="B18" s="112"/>
      <c r="C18" s="103"/>
    </row>
    <row r="19" spans="1:7" ht="36">
      <c r="A19" s="323" t="s">
        <v>25</v>
      </c>
      <c r="B19" s="324">
        <f>SUM(B14:B17)</f>
        <v>986.5</v>
      </c>
      <c r="C19" s="103"/>
    </row>
    <row r="20" spans="1:7" ht="36">
      <c r="A20" s="158" t="s">
        <v>30</v>
      </c>
      <c r="B20" s="186">
        <v>0</v>
      </c>
      <c r="C20" s="107"/>
      <c r="D20" s="24"/>
    </row>
    <row r="22" spans="1:7">
      <c r="B22" s="28"/>
      <c r="C22" s="23"/>
      <c r="D22" s="23"/>
    </row>
    <row r="23" spans="1:7">
      <c r="C23" s="28"/>
      <c r="D23" s="28"/>
    </row>
  </sheetData>
  <mergeCells count="1">
    <mergeCell ref="F8:J9"/>
  </mergeCells>
  <pageMargins left="0.7" right="0.7" top="0.75" bottom="0.75" header="0.3" footer="0.3"/>
  <pageSetup scale="80" fitToHeight="0" orientation="landscape" r:id="rId1"/>
  <headerFooter>
    <oddHeader xml:space="preserve">&amp;C&amp;"Arial,Regular"&amp;14Cutler Memorial Library
Plainfield, VT
VT FiberConnect Equipment Costs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view="pageLayout" topLeftCell="A4" zoomScaleNormal="100" workbookViewId="0">
      <selection activeCell="F24" sqref="F24"/>
    </sheetView>
  </sheetViews>
  <sheetFormatPr defaultColWidth="9" defaultRowHeight="18"/>
  <cols>
    <col min="1" max="1" width="37.125" style="22" customWidth="1"/>
    <col min="2" max="2" width="14.75" style="22" customWidth="1"/>
    <col min="3" max="3" width="31.75" style="22" customWidth="1"/>
    <col min="4" max="4" width="7.875" style="22" customWidth="1"/>
    <col min="5" max="5" width="11.5" style="22" bestFit="1" customWidth="1"/>
    <col min="6" max="6" width="22.75" style="22" customWidth="1"/>
    <col min="7" max="16384" width="9" style="22"/>
  </cols>
  <sheetData>
    <row r="2" spans="1:10" ht="60.75" customHeight="1">
      <c r="A2" s="122" t="s">
        <v>143</v>
      </c>
      <c r="B2" s="99"/>
      <c r="C2" s="100"/>
      <c r="D2" s="21"/>
      <c r="E2" s="123" t="s">
        <v>127</v>
      </c>
      <c r="F2" s="108"/>
      <c r="G2" s="108"/>
      <c r="H2" s="108"/>
      <c r="I2" s="108"/>
      <c r="J2" s="109"/>
    </row>
    <row r="3" spans="1:10">
      <c r="A3" s="101"/>
      <c r="B3" s="102"/>
      <c r="C3" s="103"/>
      <c r="E3" s="101"/>
      <c r="F3" s="102"/>
      <c r="G3" s="102"/>
      <c r="H3" s="102"/>
      <c r="I3" s="102"/>
      <c r="J3" s="103"/>
    </row>
    <row r="4" spans="1:10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2" t="s">
        <v>148</v>
      </c>
      <c r="H4" s="102"/>
      <c r="I4" s="102"/>
      <c r="J4" s="103"/>
    </row>
    <row r="5" spans="1:10">
      <c r="A5" s="101" t="s">
        <v>3</v>
      </c>
      <c r="B5" s="104">
        <v>270</v>
      </c>
      <c r="C5" s="103"/>
      <c r="E5" s="101"/>
      <c r="F5" s="102"/>
      <c r="G5" s="102"/>
      <c r="H5" s="102"/>
      <c r="I5" s="102"/>
      <c r="J5" s="103"/>
    </row>
    <row r="6" spans="1:10">
      <c r="A6" s="101" t="s">
        <v>5</v>
      </c>
      <c r="B6" s="104">
        <v>738</v>
      </c>
      <c r="C6" s="103"/>
      <c r="E6" s="115">
        <v>63.96</v>
      </c>
      <c r="F6" s="102" t="s">
        <v>117</v>
      </c>
      <c r="G6" s="102" t="s">
        <v>197</v>
      </c>
      <c r="H6" s="102"/>
      <c r="I6" s="102"/>
      <c r="J6" s="103"/>
    </row>
    <row r="7" spans="1:10">
      <c r="A7" s="101" t="s">
        <v>105</v>
      </c>
      <c r="B7" s="104">
        <f>3*652</f>
        <v>1956</v>
      </c>
      <c r="C7" s="103"/>
      <c r="E7" s="115"/>
      <c r="F7" s="102"/>
      <c r="G7" s="102"/>
      <c r="H7" s="102"/>
      <c r="I7" s="102"/>
      <c r="J7" s="103"/>
    </row>
    <row r="8" spans="1:10">
      <c r="A8" s="101" t="s">
        <v>11</v>
      </c>
      <c r="B8" s="104">
        <v>851</v>
      </c>
      <c r="C8" s="103"/>
      <c r="E8" s="115"/>
      <c r="F8" s="102"/>
      <c r="G8" s="102"/>
      <c r="H8" s="102"/>
      <c r="I8" s="102"/>
      <c r="J8" s="103"/>
    </row>
    <row r="9" spans="1:10" ht="72">
      <c r="A9" s="105" t="s">
        <v>23</v>
      </c>
      <c r="B9" s="146">
        <f>SUM(B4:B8)</f>
        <v>5237</v>
      </c>
      <c r="C9" s="107" t="s">
        <v>19</v>
      </c>
      <c r="D9" s="24"/>
      <c r="E9" s="307">
        <v>118.9</v>
      </c>
      <c r="F9" s="388" t="s">
        <v>212</v>
      </c>
      <c r="G9" s="385"/>
      <c r="H9" s="385"/>
      <c r="I9" s="385"/>
      <c r="J9" s="121"/>
    </row>
    <row r="10" spans="1:10" s="31" customFormat="1">
      <c r="A10" s="22"/>
      <c r="B10" s="28"/>
      <c r="C10" s="22"/>
      <c r="D10" s="22"/>
      <c r="E10" s="22"/>
      <c r="F10" s="22"/>
    </row>
    <row r="11" spans="1:10">
      <c r="F11" s="24"/>
    </row>
    <row r="12" spans="1:10">
      <c r="A12" s="123" t="s">
        <v>150</v>
      </c>
      <c r="B12" s="108"/>
      <c r="C12" s="109"/>
    </row>
    <row r="13" spans="1:10">
      <c r="A13" s="110"/>
      <c r="B13" s="102"/>
      <c r="C13" s="113"/>
      <c r="D13" s="21"/>
      <c r="E13" s="21"/>
      <c r="F13" s="391" t="s">
        <v>156</v>
      </c>
      <c r="G13" s="392"/>
      <c r="H13" s="392"/>
      <c r="I13" s="392"/>
    </row>
    <row r="14" spans="1:10">
      <c r="A14" s="101" t="s">
        <v>7</v>
      </c>
      <c r="B14" s="104">
        <v>200</v>
      </c>
      <c r="C14" s="103"/>
      <c r="F14" s="393"/>
      <c r="G14" s="393"/>
      <c r="H14" s="393"/>
      <c r="I14" s="393"/>
    </row>
    <row r="15" spans="1:10">
      <c r="A15" s="101" t="s">
        <v>8</v>
      </c>
      <c r="B15" s="104">
        <v>45</v>
      </c>
      <c r="C15" s="103"/>
      <c r="F15" s="393"/>
      <c r="G15" s="393"/>
      <c r="H15" s="393"/>
      <c r="I15" s="393"/>
    </row>
    <row r="16" spans="1:10">
      <c r="A16" s="101" t="s">
        <v>9</v>
      </c>
      <c r="B16" s="104">
        <v>707</v>
      </c>
      <c r="C16" s="103"/>
      <c r="F16" s="393"/>
      <c r="G16" s="393"/>
      <c r="H16" s="393"/>
      <c r="I16" s="393"/>
    </row>
    <row r="17" spans="1:9">
      <c r="A17" s="101" t="s">
        <v>12</v>
      </c>
      <c r="B17" s="104">
        <v>100</v>
      </c>
      <c r="C17" s="103"/>
      <c r="F17" s="393"/>
      <c r="G17" s="393"/>
      <c r="H17" s="393"/>
      <c r="I17" s="393"/>
    </row>
    <row r="18" spans="1:9">
      <c r="A18" s="101" t="s">
        <v>25</v>
      </c>
      <c r="B18" s="112">
        <f>SUM(B14:B17)</f>
        <v>1052</v>
      </c>
      <c r="C18" s="103"/>
      <c r="F18" s="393"/>
      <c r="G18" s="393"/>
      <c r="H18" s="393"/>
      <c r="I18" s="393"/>
    </row>
    <row r="19" spans="1:9" ht="36">
      <c r="A19" s="153" t="s">
        <v>30</v>
      </c>
      <c r="B19" s="308">
        <f>B18</f>
        <v>1052</v>
      </c>
      <c r="C19" s="160" t="s">
        <v>181</v>
      </c>
      <c r="D19" s="60"/>
      <c r="E19" s="368" t="s">
        <v>235</v>
      </c>
      <c r="F19" s="369"/>
      <c r="G19" s="370">
        <v>2288</v>
      </c>
    </row>
    <row r="20" spans="1:9" s="31" customFormat="1">
      <c r="A20" s="22"/>
      <c r="B20" s="22"/>
      <c r="C20" s="22"/>
      <c r="D20" s="22"/>
      <c r="E20" s="369" t="s">
        <v>236</v>
      </c>
      <c r="F20" s="369"/>
      <c r="G20" s="371" t="s">
        <v>237</v>
      </c>
    </row>
    <row r="21" spans="1:9">
      <c r="B21" s="23"/>
      <c r="F21" s="22" t="s">
        <v>238</v>
      </c>
    </row>
    <row r="22" spans="1:9">
      <c r="C22" s="28"/>
      <c r="D22" s="28"/>
    </row>
  </sheetData>
  <mergeCells count="2">
    <mergeCell ref="F13:I18"/>
    <mergeCell ref="F9:I9"/>
  </mergeCells>
  <pageMargins left="0.7" right="0.7" top="0.75" bottom="0.75" header="0.3" footer="0.3"/>
  <pageSetup scale="71" fitToHeight="0" orientation="landscape" r:id="rId1"/>
  <headerFooter>
    <oddHeader xml:space="preserve">&amp;C&amp;"Arial,Regular"&amp;14Pope Memorial Library
Danville, VT
VT FiberConnect Equipment Costs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view="pageLayout" zoomScaleNormal="100" workbookViewId="0">
      <selection activeCell="E12" sqref="E11:G12"/>
    </sheetView>
  </sheetViews>
  <sheetFormatPr defaultColWidth="9" defaultRowHeight="15"/>
  <cols>
    <col min="1" max="1" width="32.25" style="19" customWidth="1"/>
    <col min="2" max="2" width="13.625" style="19" bestFit="1" customWidth="1"/>
    <col min="3" max="3" width="26.375" style="19" customWidth="1"/>
    <col min="4" max="4" width="9.625" style="19" customWidth="1"/>
    <col min="5" max="5" width="26.625" style="19" customWidth="1"/>
    <col min="6" max="6" width="34.875" style="19" customWidth="1"/>
    <col min="7" max="7" width="28.75" style="19" customWidth="1"/>
    <col min="8" max="10" width="9" style="19"/>
    <col min="11" max="11" width="21.25" style="19" customWidth="1"/>
    <col min="12" max="16384" width="9" style="19"/>
  </cols>
  <sheetData>
    <row r="2" spans="1:11" ht="44.25" customHeight="1">
      <c r="A2" s="122" t="s">
        <v>143</v>
      </c>
      <c r="B2" s="99"/>
      <c r="C2" s="100"/>
      <c r="D2" s="21"/>
      <c r="E2" s="122" t="s">
        <v>127</v>
      </c>
      <c r="F2" s="108"/>
      <c r="G2" s="222"/>
    </row>
    <row r="3" spans="1:11" ht="18">
      <c r="A3" s="101"/>
      <c r="B3" s="102"/>
      <c r="C3" s="103"/>
      <c r="D3" s="22"/>
      <c r="E3" s="101"/>
      <c r="F3" s="102"/>
      <c r="G3" s="223"/>
    </row>
    <row r="4" spans="1:11" ht="18">
      <c r="A4" s="101" t="s">
        <v>177</v>
      </c>
      <c r="B4" s="104">
        <v>1752</v>
      </c>
      <c r="C4" s="104"/>
      <c r="D4" s="22"/>
      <c r="E4" s="189">
        <v>118.9</v>
      </c>
      <c r="F4" s="102" t="s">
        <v>176</v>
      </c>
      <c r="G4" s="223" t="s">
        <v>148</v>
      </c>
    </row>
    <row r="5" spans="1:11" ht="18">
      <c r="A5" s="22" t="s">
        <v>3</v>
      </c>
      <c r="B5" s="29">
        <v>270</v>
      </c>
      <c r="C5" s="104"/>
      <c r="D5" s="22"/>
      <c r="E5" s="189"/>
      <c r="F5" s="102"/>
      <c r="G5" s="223"/>
    </row>
    <row r="6" spans="1:11" ht="18">
      <c r="A6" s="101" t="s">
        <v>4</v>
      </c>
      <c r="B6" s="104">
        <v>425</v>
      </c>
      <c r="C6" s="103"/>
      <c r="D6" s="22"/>
      <c r="E6" s="101"/>
      <c r="F6" s="102"/>
      <c r="G6" s="223"/>
    </row>
    <row r="7" spans="1:11" ht="18">
      <c r="A7" s="101" t="s">
        <v>102</v>
      </c>
      <c r="B7" s="104">
        <f>851*2</f>
        <v>1702</v>
      </c>
      <c r="C7" s="103"/>
      <c r="D7" s="22"/>
      <c r="E7" s="189"/>
      <c r="F7" s="102"/>
      <c r="G7" s="223"/>
    </row>
    <row r="8" spans="1:11" s="20" customFormat="1" ht="108">
      <c r="A8" s="144" t="s">
        <v>23</v>
      </c>
      <c r="B8" s="220">
        <f>SUM(B4:B7)</f>
        <v>4149</v>
      </c>
      <c r="C8" s="202" t="s">
        <v>173</v>
      </c>
      <c r="D8" s="24"/>
      <c r="E8" s="224">
        <f>SUM(E4:E7)</f>
        <v>118.9</v>
      </c>
      <c r="F8" s="198" t="s">
        <v>175</v>
      </c>
      <c r="G8" s="225"/>
    </row>
    <row r="9" spans="1:11" s="20" customFormat="1" ht="36">
      <c r="A9" s="183" t="s">
        <v>152</v>
      </c>
      <c r="B9" s="221">
        <f>4900-B8</f>
        <v>751</v>
      </c>
      <c r="C9" s="107"/>
      <c r="D9" s="24"/>
      <c r="E9" s="24"/>
      <c r="F9" s="24"/>
    </row>
    <row r="10" spans="1:11" s="20" customFormat="1" ht="18">
      <c r="A10" s="24"/>
      <c r="B10" s="24"/>
      <c r="C10" s="24"/>
      <c r="D10" s="24"/>
      <c r="E10" s="24"/>
      <c r="F10" s="24"/>
    </row>
    <row r="11" spans="1:11" ht="18">
      <c r="A11" s="123" t="s">
        <v>169</v>
      </c>
      <c r="B11" s="108"/>
      <c r="C11" s="109"/>
      <c r="D11" s="22"/>
      <c r="E11" s="368" t="s">
        <v>235</v>
      </c>
      <c r="F11" s="369"/>
      <c r="G11" s="370">
        <v>1989</v>
      </c>
      <c r="K11" s="18"/>
    </row>
    <row r="12" spans="1:11" ht="15.75" customHeight="1">
      <c r="A12" s="226"/>
      <c r="B12" s="102"/>
      <c r="C12" s="103"/>
      <c r="D12" s="22"/>
      <c r="E12" s="369" t="s">
        <v>236</v>
      </c>
      <c r="F12" s="369"/>
      <c r="G12" s="371">
        <v>3600</v>
      </c>
      <c r="K12" s="18"/>
    </row>
    <row r="13" spans="1:11" ht="23.25" customHeight="1">
      <c r="A13" s="110" t="s">
        <v>178</v>
      </c>
      <c r="B13" s="227">
        <v>298</v>
      </c>
      <c r="C13" s="113"/>
      <c r="D13" s="21"/>
      <c r="E13" s="21"/>
      <c r="F13" s="21"/>
      <c r="G13" s="18"/>
      <c r="H13" s="18"/>
      <c r="I13" s="18"/>
    </row>
    <row r="14" spans="1:11" ht="18">
      <c r="A14" s="101" t="s">
        <v>20</v>
      </c>
      <c r="B14" s="104">
        <v>525</v>
      </c>
      <c r="C14" s="103"/>
      <c r="D14" s="22"/>
      <c r="E14" s="22"/>
      <c r="F14" s="22"/>
    </row>
    <row r="15" spans="1:11" ht="18">
      <c r="A15" s="101" t="s">
        <v>12</v>
      </c>
      <c r="B15" s="104">
        <v>100</v>
      </c>
      <c r="C15" s="103"/>
      <c r="D15" s="22"/>
      <c r="E15" s="22"/>
      <c r="F15" s="22"/>
    </row>
    <row r="16" spans="1:11" ht="18">
      <c r="A16" s="101" t="s">
        <v>25</v>
      </c>
      <c r="B16" s="228">
        <f>SUM(B13:B15)</f>
        <v>923</v>
      </c>
      <c r="C16" s="103"/>
      <c r="D16" s="22"/>
      <c r="E16" s="22"/>
      <c r="F16" s="22"/>
    </row>
    <row r="17" spans="1:6" ht="36">
      <c r="A17" s="153" t="s">
        <v>131</v>
      </c>
      <c r="B17" s="154">
        <f>B16-B9</f>
        <v>172</v>
      </c>
      <c r="C17" s="166" t="s">
        <v>154</v>
      </c>
      <c r="D17" s="171"/>
      <c r="E17" s="22"/>
      <c r="F17" s="22"/>
    </row>
    <row r="18" spans="1:6" ht="18.75" customHeight="1">
      <c r="A18" s="22"/>
      <c r="B18" s="22"/>
      <c r="C18" s="22"/>
      <c r="D18" s="22"/>
      <c r="E18" s="22"/>
      <c r="F18" s="22"/>
    </row>
    <row r="19" spans="1:6" ht="18">
      <c r="A19" s="22"/>
      <c r="B19" s="28"/>
      <c r="C19" s="22"/>
      <c r="D19" s="22"/>
      <c r="E19" s="22"/>
      <c r="F19" s="22"/>
    </row>
    <row r="20" spans="1:6" ht="18">
      <c r="A20" s="22"/>
      <c r="B20" s="28"/>
      <c r="C20" s="22"/>
      <c r="D20" s="22"/>
      <c r="E20" s="22"/>
      <c r="F20" s="22"/>
    </row>
    <row r="21" spans="1:6" ht="18">
      <c r="A21" s="22"/>
      <c r="B21" s="22"/>
      <c r="C21" s="22"/>
      <c r="D21" s="22"/>
      <c r="E21" s="22"/>
      <c r="F21" s="22"/>
    </row>
  </sheetData>
  <pageMargins left="0.7" right="0.7" top="0.75" bottom="0.75" header="0.3" footer="0.3"/>
  <pageSetup scale="66" fitToHeight="0" orientation="landscape" r:id="rId1"/>
  <headerFooter>
    <oddHeader xml:space="preserve">&amp;C&amp;"Arial,Regular"&amp;14Dorset Village Libraray
Dorset, VT
VT FiberConnect Equipment Costs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Layout" zoomScaleNormal="100" workbookViewId="0">
      <selection activeCell="F10" sqref="F10:H11"/>
    </sheetView>
  </sheetViews>
  <sheetFormatPr defaultColWidth="9" defaultRowHeight="18"/>
  <cols>
    <col min="1" max="1" width="24.125" style="22" customWidth="1"/>
    <col min="2" max="2" width="14.75" style="22" customWidth="1"/>
    <col min="3" max="3" width="30.625" style="22" customWidth="1"/>
    <col min="4" max="4" width="10.25" style="22" customWidth="1"/>
    <col min="5" max="5" width="12.25" style="22" customWidth="1"/>
    <col min="6" max="6" width="45.125" style="22" customWidth="1"/>
    <col min="7" max="16384" width="9" style="22"/>
  </cols>
  <sheetData>
    <row r="1" spans="1:11" ht="55.5" customHeight="1">
      <c r="A1" s="122" t="s">
        <v>143</v>
      </c>
      <c r="B1" s="99"/>
      <c r="C1" s="100"/>
      <c r="D1" s="21"/>
      <c r="E1" s="122" t="s">
        <v>127</v>
      </c>
      <c r="F1" s="108"/>
      <c r="G1" s="108"/>
      <c r="H1" s="108"/>
      <c r="I1" s="108"/>
      <c r="J1" s="109"/>
    </row>
    <row r="2" spans="1:11">
      <c r="A2" s="101"/>
      <c r="B2" s="102"/>
      <c r="C2" s="103"/>
      <c r="E2" s="101"/>
      <c r="F2" s="102"/>
      <c r="G2" s="102"/>
      <c r="H2" s="102"/>
      <c r="I2" s="102"/>
      <c r="J2" s="103"/>
    </row>
    <row r="3" spans="1:11">
      <c r="A3" s="101" t="s">
        <v>1</v>
      </c>
      <c r="B3" s="104">
        <v>1422</v>
      </c>
      <c r="C3" s="103"/>
      <c r="E3" s="115">
        <v>118.9</v>
      </c>
      <c r="F3" s="102" t="s">
        <v>113</v>
      </c>
      <c r="G3" s="102" t="s">
        <v>148</v>
      </c>
      <c r="H3" s="102"/>
      <c r="I3" s="102"/>
      <c r="J3" s="103"/>
    </row>
    <row r="4" spans="1:11">
      <c r="A4" s="101" t="s">
        <v>3</v>
      </c>
      <c r="B4" s="104">
        <v>270</v>
      </c>
      <c r="C4" s="103"/>
      <c r="E4" s="115"/>
      <c r="F4" s="102"/>
      <c r="G4" s="102"/>
      <c r="H4" s="102"/>
      <c r="I4" s="102"/>
      <c r="J4" s="103"/>
    </row>
    <row r="5" spans="1:11">
      <c r="A5" s="101" t="s">
        <v>5</v>
      </c>
      <c r="B5" s="104">
        <v>738</v>
      </c>
      <c r="C5" s="103"/>
      <c r="E5" s="115">
        <v>63.96</v>
      </c>
      <c r="F5" s="102" t="s">
        <v>117</v>
      </c>
      <c r="G5" s="102" t="s">
        <v>197</v>
      </c>
      <c r="H5" s="102"/>
      <c r="I5" s="102"/>
      <c r="J5" s="103"/>
    </row>
    <row r="6" spans="1:11">
      <c r="A6" s="101" t="s">
        <v>105</v>
      </c>
      <c r="B6" s="112">
        <f>3*652</f>
        <v>1956</v>
      </c>
      <c r="C6" s="103"/>
      <c r="E6" s="115"/>
      <c r="F6" s="102"/>
      <c r="G6" s="102"/>
      <c r="H6" s="102"/>
      <c r="I6" s="102"/>
      <c r="J6" s="103"/>
    </row>
    <row r="7" spans="1:11" ht="40.5" customHeight="1">
      <c r="A7" s="101"/>
      <c r="B7" s="102"/>
      <c r="C7" s="103"/>
      <c r="E7" s="161">
        <v>118.9</v>
      </c>
      <c r="F7" s="374" t="s">
        <v>198</v>
      </c>
      <c r="G7" s="379"/>
      <c r="H7" s="379"/>
      <c r="I7" s="379"/>
      <c r="J7" s="103"/>
    </row>
    <row r="8" spans="1:11" ht="81" customHeight="1">
      <c r="A8" s="144" t="s">
        <v>23</v>
      </c>
      <c r="B8" s="145">
        <f>SUM(B3:B6)</f>
        <v>4386</v>
      </c>
      <c r="C8" s="266" t="s">
        <v>19</v>
      </c>
      <c r="D8" s="24"/>
      <c r="E8" s="270"/>
      <c r="F8" s="264" t="s">
        <v>116</v>
      </c>
      <c r="G8" s="120"/>
      <c r="H8" s="120"/>
      <c r="I8" s="120"/>
      <c r="J8" s="121"/>
    </row>
    <row r="9" spans="1:11" ht="54">
      <c r="A9" s="244" t="s">
        <v>18</v>
      </c>
      <c r="B9" s="245">
        <f>4900-B8</f>
        <v>514</v>
      </c>
      <c r="C9" s="121"/>
    </row>
    <row r="10" spans="1:11">
      <c r="F10" s="368" t="s">
        <v>235</v>
      </c>
      <c r="G10" s="369"/>
      <c r="H10" s="370">
        <v>1358</v>
      </c>
    </row>
    <row r="11" spans="1:11">
      <c r="A11" s="123" t="s">
        <v>150</v>
      </c>
      <c r="B11" s="108"/>
      <c r="C11" s="109"/>
      <c r="F11" s="369" t="s">
        <v>236</v>
      </c>
      <c r="G11" s="369"/>
      <c r="H11" s="371">
        <v>3372</v>
      </c>
    </row>
    <row r="12" spans="1:11">
      <c r="A12" s="110"/>
      <c r="B12" s="102"/>
      <c r="C12" s="103"/>
      <c r="E12" s="21"/>
      <c r="F12" s="21"/>
      <c r="G12" s="21"/>
      <c r="H12" s="21"/>
      <c r="I12" s="21"/>
      <c r="J12" s="21"/>
      <c r="K12" s="21"/>
    </row>
    <row r="13" spans="1:11">
      <c r="A13" s="101" t="s">
        <v>8</v>
      </c>
      <c r="B13" s="104">
        <v>45</v>
      </c>
      <c r="C13" s="103"/>
    </row>
    <row r="14" spans="1:11">
      <c r="A14" s="101" t="s">
        <v>9</v>
      </c>
      <c r="B14" s="104">
        <v>707</v>
      </c>
      <c r="C14" s="103"/>
    </row>
    <row r="15" spans="1:11">
      <c r="A15" s="101" t="s">
        <v>12</v>
      </c>
      <c r="B15" s="104">
        <v>100</v>
      </c>
      <c r="C15" s="103"/>
    </row>
    <row r="16" spans="1:11">
      <c r="A16" s="101"/>
      <c r="B16" s="112"/>
      <c r="C16" s="103"/>
    </row>
    <row r="17" spans="1:4">
      <c r="A17" s="101" t="s">
        <v>25</v>
      </c>
      <c r="B17" s="112">
        <f>SUM(B13:B16)</f>
        <v>852</v>
      </c>
      <c r="C17" s="103"/>
    </row>
    <row r="18" spans="1:4" ht="36">
      <c r="A18" s="153" t="s">
        <v>30</v>
      </c>
      <c r="B18" s="271">
        <f>B17-B9</f>
        <v>338</v>
      </c>
      <c r="C18" s="166" t="s">
        <v>154</v>
      </c>
      <c r="D18" s="267"/>
    </row>
    <row r="20" spans="1:4">
      <c r="B20" s="23"/>
    </row>
    <row r="21" spans="1:4">
      <c r="C21" s="28"/>
      <c r="D21" s="28"/>
    </row>
  </sheetData>
  <mergeCells count="1">
    <mergeCell ref="F7:I7"/>
  </mergeCells>
  <pageMargins left="0.7" right="0.7" top="0.75" bottom="0.75" header="0.3" footer="0.3"/>
  <pageSetup scale="66" fitToHeight="0" orientation="landscape" r:id="rId1"/>
  <headerFooter>
    <oddHeader xml:space="preserve">&amp;C&amp;"Arial,Regular"&amp;14Dover Free Library
VT FiberConnect Equipment Costs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Layout" zoomScaleNormal="100" workbookViewId="0">
      <selection activeCell="E10" sqref="E10:G11"/>
    </sheetView>
  </sheetViews>
  <sheetFormatPr defaultColWidth="9" defaultRowHeight="18"/>
  <cols>
    <col min="1" max="1" width="27.375" style="22" customWidth="1"/>
    <col min="2" max="2" width="20.125" style="22" customWidth="1"/>
    <col min="3" max="3" width="28.625" style="22" customWidth="1"/>
    <col min="4" max="4" width="6.625" style="22" customWidth="1"/>
    <col min="5" max="5" width="16.375" style="22" customWidth="1"/>
    <col min="6" max="6" width="14" style="22" customWidth="1"/>
    <col min="7" max="7" width="7.25" style="22" customWidth="1"/>
    <col min="8" max="8" width="9" style="22" hidden="1" customWidth="1"/>
    <col min="9" max="10" width="9" style="22"/>
    <col min="11" max="11" width="4.25" style="22" customWidth="1"/>
    <col min="12" max="13" width="9" style="22" hidden="1" customWidth="1"/>
    <col min="14" max="16384" width="9" style="22"/>
  </cols>
  <sheetData>
    <row r="2" spans="1:14" ht="43.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8"/>
      <c r="K2" s="108"/>
      <c r="L2" s="108"/>
      <c r="M2" s="108"/>
      <c r="N2" s="109"/>
    </row>
    <row r="3" spans="1:14">
      <c r="A3" s="101"/>
      <c r="B3" s="102"/>
      <c r="C3" s="103"/>
      <c r="E3" s="101"/>
      <c r="F3" s="102"/>
      <c r="G3" s="102"/>
      <c r="H3" s="102"/>
      <c r="I3" s="102"/>
      <c r="J3" s="102"/>
      <c r="K3" s="102"/>
      <c r="L3" s="102"/>
      <c r="M3" s="102"/>
      <c r="N3" s="103"/>
    </row>
    <row r="4" spans="1:14">
      <c r="A4" s="101" t="s">
        <v>1</v>
      </c>
      <c r="B4" s="104">
        <v>1422</v>
      </c>
      <c r="C4" s="103"/>
      <c r="E4" s="189">
        <v>118.9</v>
      </c>
      <c r="F4" s="102" t="s">
        <v>113</v>
      </c>
      <c r="G4" s="102" t="s">
        <v>148</v>
      </c>
      <c r="H4" s="102"/>
      <c r="I4" s="102"/>
      <c r="J4" s="102"/>
      <c r="K4" s="102"/>
      <c r="L4" s="102"/>
      <c r="M4" s="102"/>
      <c r="N4" s="103"/>
    </row>
    <row r="5" spans="1:14">
      <c r="A5" s="101" t="s">
        <v>3</v>
      </c>
      <c r="B5" s="104">
        <v>270</v>
      </c>
      <c r="C5" s="103"/>
      <c r="E5" s="101"/>
      <c r="F5" s="102"/>
      <c r="G5" s="102"/>
      <c r="H5" s="102"/>
      <c r="I5" s="102"/>
      <c r="J5" s="102"/>
      <c r="K5" s="102"/>
      <c r="L5" s="102"/>
      <c r="M5" s="102"/>
      <c r="N5" s="103"/>
    </row>
    <row r="6" spans="1:14">
      <c r="A6" s="101" t="s">
        <v>4</v>
      </c>
      <c r="B6" s="104">
        <v>425</v>
      </c>
      <c r="C6" s="103"/>
      <c r="E6" s="101"/>
      <c r="F6" s="102"/>
      <c r="G6" s="102"/>
      <c r="H6" s="102"/>
      <c r="I6" s="102"/>
      <c r="J6" s="102"/>
      <c r="K6" s="102"/>
      <c r="L6" s="102"/>
      <c r="M6" s="102"/>
      <c r="N6" s="103"/>
    </row>
    <row r="7" spans="1:14">
      <c r="A7" s="101" t="s">
        <v>105</v>
      </c>
      <c r="B7" s="104">
        <f>3*652</f>
        <v>1956</v>
      </c>
      <c r="C7" s="103"/>
      <c r="E7" s="189"/>
      <c r="F7" s="102"/>
      <c r="G7" s="102"/>
      <c r="H7" s="102"/>
      <c r="I7" s="102"/>
      <c r="J7" s="102"/>
      <c r="K7" s="102"/>
      <c r="L7" s="102"/>
      <c r="M7" s="102"/>
      <c r="N7" s="103"/>
    </row>
    <row r="8" spans="1:14" ht="97.5" customHeight="1">
      <c r="A8" s="144" t="s">
        <v>23</v>
      </c>
      <c r="B8" s="145">
        <f>SUM(B4:B7)</f>
        <v>4073</v>
      </c>
      <c r="C8" s="116" t="s">
        <v>163</v>
      </c>
      <c r="D8" s="24"/>
      <c r="E8" s="197">
        <f>SUM(E4:E7)</f>
        <v>118.9</v>
      </c>
      <c r="F8" s="396" t="s">
        <v>146</v>
      </c>
      <c r="G8" s="376"/>
      <c r="H8" s="376"/>
      <c r="I8" s="376"/>
      <c r="J8" s="120"/>
      <c r="K8" s="120"/>
      <c r="L8" s="120"/>
      <c r="M8" s="120"/>
      <c r="N8" s="121"/>
    </row>
    <row r="9" spans="1:14" ht="54">
      <c r="A9" s="183" t="s">
        <v>152</v>
      </c>
      <c r="B9" s="184">
        <f>4900-B8</f>
        <v>827</v>
      </c>
      <c r="C9" s="121"/>
    </row>
    <row r="10" spans="1:14">
      <c r="A10" s="179"/>
      <c r="B10" s="180"/>
      <c r="E10" s="368" t="s">
        <v>235</v>
      </c>
      <c r="F10" s="369"/>
      <c r="G10" s="370">
        <v>2766</v>
      </c>
    </row>
    <row r="11" spans="1:14">
      <c r="E11" s="369" t="s">
        <v>236</v>
      </c>
      <c r="F11" s="369"/>
      <c r="G11" s="371">
        <v>3400</v>
      </c>
    </row>
    <row r="12" spans="1:14">
      <c r="A12" s="123" t="s">
        <v>150</v>
      </c>
      <c r="B12" s="108"/>
      <c r="C12" s="109"/>
    </row>
    <row r="13" spans="1:14" ht="18" customHeight="1">
      <c r="A13" s="110"/>
      <c r="B13" s="102"/>
      <c r="C13" s="103"/>
      <c r="E13" s="21"/>
      <c r="F13" s="21"/>
      <c r="G13" s="21"/>
      <c r="H13" s="21"/>
      <c r="I13" s="21"/>
      <c r="J13" s="21"/>
      <c r="K13" s="21"/>
    </row>
    <row r="14" spans="1:14">
      <c r="A14" s="101" t="s">
        <v>12</v>
      </c>
      <c r="B14" s="104">
        <v>100</v>
      </c>
      <c r="C14" s="103"/>
    </row>
    <row r="15" spans="1:14" ht="36">
      <c r="A15" s="196" t="s">
        <v>25</v>
      </c>
      <c r="B15" s="112">
        <f>SUM(B14:B14)</f>
        <v>100</v>
      </c>
      <c r="C15" s="103"/>
    </row>
    <row r="16" spans="1:14" ht="36">
      <c r="A16" s="174" t="s">
        <v>30</v>
      </c>
      <c r="B16" s="175">
        <v>0</v>
      </c>
      <c r="C16" s="394" t="s">
        <v>166</v>
      </c>
      <c r="D16" s="179"/>
    </row>
    <row r="17" spans="1:4">
      <c r="A17" s="176"/>
      <c r="B17" s="120"/>
      <c r="C17" s="395"/>
      <c r="D17" s="195"/>
    </row>
    <row r="18" spans="1:4">
      <c r="B18" s="23"/>
    </row>
    <row r="19" spans="1:4">
      <c r="C19" s="28"/>
      <c r="D19" s="28"/>
    </row>
  </sheetData>
  <mergeCells count="2">
    <mergeCell ref="C16:C17"/>
    <mergeCell ref="F8:I8"/>
  </mergeCells>
  <pageMargins left="0.7" right="0.7" top="0.75" bottom="0.75" header="0.3" footer="0.3"/>
  <pageSetup scale="75" fitToHeight="0" orientation="landscape" r:id="rId1"/>
  <headerFooter>
    <oddHeader xml:space="preserve">&amp;C&amp;"Arial,Bold"&amp;14Fair Haven Free Library
VT FiberConnect Equipment Costs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view="pageLayout" topLeftCell="A7" zoomScaleNormal="100" workbookViewId="0">
      <selection activeCell="F11" sqref="F11:H12"/>
    </sheetView>
  </sheetViews>
  <sheetFormatPr defaultColWidth="9" defaultRowHeight="18"/>
  <cols>
    <col min="1" max="1" width="34.75" style="22" customWidth="1"/>
    <col min="2" max="2" width="14.75" style="22" customWidth="1"/>
    <col min="3" max="3" width="32" style="22" customWidth="1"/>
    <col min="4" max="4" width="7.125" style="22" customWidth="1"/>
    <col min="5" max="5" width="19.375" style="22" customWidth="1"/>
    <col min="6" max="6" width="32.125" style="22" customWidth="1"/>
    <col min="7" max="8" width="9" style="22"/>
    <col min="9" max="9" width="16.25" style="22" customWidth="1"/>
    <col min="10" max="16384" width="9" style="22"/>
  </cols>
  <sheetData>
    <row r="2" spans="1:10" ht="52.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9"/>
    </row>
    <row r="3" spans="1:10">
      <c r="A3" s="101"/>
      <c r="B3" s="102"/>
      <c r="C3" s="103"/>
      <c r="E3" s="101"/>
      <c r="F3" s="102"/>
      <c r="G3" s="102"/>
      <c r="H3" s="102"/>
      <c r="I3" s="103"/>
    </row>
    <row r="4" spans="1:10">
      <c r="A4" s="101" t="s">
        <v>1</v>
      </c>
      <c r="B4" s="104">
        <v>1422</v>
      </c>
      <c r="C4" s="103"/>
      <c r="E4" s="189">
        <v>360.8</v>
      </c>
      <c r="F4" s="102" t="s">
        <v>113</v>
      </c>
      <c r="G4" s="102" t="s">
        <v>206</v>
      </c>
      <c r="H4" s="102"/>
      <c r="I4" s="103"/>
    </row>
    <row r="5" spans="1:10">
      <c r="A5" s="101" t="s">
        <v>4</v>
      </c>
      <c r="B5" s="104">
        <v>425</v>
      </c>
      <c r="C5" s="103"/>
      <c r="E5" s="101"/>
      <c r="F5" s="102"/>
      <c r="G5" s="102"/>
      <c r="H5" s="102"/>
      <c r="I5" s="103"/>
    </row>
    <row r="6" spans="1:10" ht="20.25" customHeight="1">
      <c r="A6" s="101" t="s">
        <v>10</v>
      </c>
      <c r="B6" s="104">
        <v>652</v>
      </c>
      <c r="C6" s="103"/>
      <c r="E6" s="291">
        <v>360.8</v>
      </c>
      <c r="F6" s="383" t="s">
        <v>207</v>
      </c>
      <c r="G6" s="393"/>
      <c r="H6" s="393"/>
      <c r="I6" s="288"/>
    </row>
    <row r="7" spans="1:10" ht="87" customHeight="1">
      <c r="A7" s="144" t="s">
        <v>23</v>
      </c>
      <c r="B7" s="145">
        <f>SUM(B4:B6)</f>
        <v>2499</v>
      </c>
      <c r="C7" s="289" t="s">
        <v>19</v>
      </c>
      <c r="D7" s="24"/>
      <c r="E7" s="176"/>
      <c r="F7" s="376"/>
      <c r="G7" s="376"/>
      <c r="H7" s="376"/>
      <c r="I7" s="286"/>
    </row>
    <row r="8" spans="1:10" ht="45" customHeight="1">
      <c r="A8" s="105" t="s">
        <v>18</v>
      </c>
      <c r="B8" s="246">
        <f>4900-B7</f>
        <v>2401</v>
      </c>
      <c r="C8" s="121"/>
    </row>
    <row r="9" spans="1:10" ht="28.5" customHeight="1"/>
    <row r="10" spans="1:10">
      <c r="A10" s="123" t="s">
        <v>205</v>
      </c>
      <c r="B10" s="108"/>
      <c r="C10" s="109"/>
    </row>
    <row r="11" spans="1:10">
      <c r="A11" s="110"/>
      <c r="B11" s="102"/>
      <c r="C11" s="103"/>
      <c r="F11" s="368" t="s">
        <v>235</v>
      </c>
      <c r="G11" s="369"/>
      <c r="H11" s="370">
        <v>2002</v>
      </c>
    </row>
    <row r="12" spans="1:10">
      <c r="A12" s="101" t="s">
        <v>7</v>
      </c>
      <c r="B12" s="104">
        <v>200</v>
      </c>
      <c r="C12" s="103"/>
      <c r="F12" s="369" t="s">
        <v>236</v>
      </c>
      <c r="G12" s="369"/>
      <c r="H12" s="371">
        <v>800</v>
      </c>
    </row>
    <row r="13" spans="1:10">
      <c r="A13" s="101" t="s">
        <v>27</v>
      </c>
      <c r="B13" s="104">
        <v>80</v>
      </c>
      <c r="C13" s="103"/>
    </row>
    <row r="14" spans="1:10">
      <c r="A14" s="101" t="s">
        <v>121</v>
      </c>
      <c r="B14" s="104">
        <v>45</v>
      </c>
      <c r="C14" s="103"/>
    </row>
    <row r="15" spans="1:10">
      <c r="A15" s="101" t="s">
        <v>12</v>
      </c>
      <c r="B15" s="104">
        <v>100</v>
      </c>
      <c r="C15" s="113"/>
      <c r="D15" s="21"/>
      <c r="E15" s="21"/>
      <c r="F15" s="21"/>
      <c r="G15" s="21"/>
      <c r="H15" s="21"/>
      <c r="I15" s="21"/>
      <c r="J15" s="21"/>
    </row>
    <row r="16" spans="1:10">
      <c r="A16" s="101" t="s">
        <v>25</v>
      </c>
      <c r="B16" s="112">
        <f>SUM(B12:B15)</f>
        <v>425</v>
      </c>
      <c r="C16" s="103"/>
    </row>
    <row r="17" spans="1:5" ht="49.5" customHeight="1">
      <c r="A17" s="158" t="s">
        <v>120</v>
      </c>
      <c r="B17" s="213">
        <v>0</v>
      </c>
      <c r="C17" s="292" t="s">
        <v>182</v>
      </c>
      <c r="D17" s="290"/>
    </row>
    <row r="19" spans="1:5">
      <c r="B19" s="28"/>
    </row>
    <row r="20" spans="1:5">
      <c r="C20" s="28"/>
      <c r="D20" s="28"/>
    </row>
    <row r="23" spans="1:5">
      <c r="E23" s="27"/>
    </row>
  </sheetData>
  <mergeCells count="1">
    <mergeCell ref="F6:H7"/>
  </mergeCells>
  <pageMargins left="0.7" right="0.7" top="0.8666666666666667" bottom="0.75" header="0.3" footer="0.3"/>
  <pageSetup scale="65" fitToHeight="0" orientation="landscape" r:id="rId1"/>
  <headerFooter>
    <oddHeader xml:space="preserve">&amp;C&amp;"Arial,Regular"&amp;14Guilford Free Library
Guildford, VT
VT FiberConnect Equipment Costs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Layout" topLeftCell="A9" zoomScaleNormal="100" workbookViewId="0">
      <selection activeCell="H23" sqref="H23:H25"/>
    </sheetView>
  </sheetViews>
  <sheetFormatPr defaultColWidth="9" defaultRowHeight="18"/>
  <cols>
    <col min="1" max="1" width="32.25" style="22" customWidth="1"/>
    <col min="2" max="2" width="14.75" style="22" customWidth="1"/>
    <col min="3" max="3" width="28.625" style="22" customWidth="1"/>
    <col min="4" max="4" width="10.125" style="22" customWidth="1"/>
    <col min="5" max="6" width="12.625" style="22" customWidth="1"/>
    <col min="7" max="16384" width="9" style="22"/>
  </cols>
  <sheetData>
    <row r="1" spans="1:11">
      <c r="D1" s="102"/>
    </row>
    <row r="2" spans="1:11" ht="45.75" customHeight="1">
      <c r="A2" s="122" t="s">
        <v>143</v>
      </c>
      <c r="B2" s="99"/>
      <c r="C2" s="100"/>
      <c r="D2" s="188"/>
      <c r="E2" s="122" t="s">
        <v>127</v>
      </c>
      <c r="F2" s="108"/>
      <c r="G2" s="108"/>
      <c r="H2" s="108"/>
      <c r="I2" s="108"/>
      <c r="J2" s="109"/>
    </row>
    <row r="3" spans="1:11">
      <c r="A3" s="101"/>
      <c r="B3" s="102"/>
      <c r="C3" s="103"/>
      <c r="D3" s="102"/>
      <c r="E3" s="101"/>
      <c r="F3" s="102"/>
      <c r="G3" s="102"/>
      <c r="H3" s="102"/>
      <c r="I3" s="102"/>
      <c r="J3" s="103"/>
    </row>
    <row r="4" spans="1:11">
      <c r="A4" s="101" t="s">
        <v>1</v>
      </c>
      <c r="B4" s="104">
        <v>1422</v>
      </c>
      <c r="C4" s="103"/>
      <c r="D4" s="102"/>
      <c r="E4" s="115">
        <v>118.9</v>
      </c>
      <c r="F4" s="102"/>
      <c r="G4" s="102" t="s">
        <v>148</v>
      </c>
      <c r="H4" s="102"/>
      <c r="I4" s="102"/>
      <c r="J4" s="103"/>
    </row>
    <row r="5" spans="1:11">
      <c r="A5" s="101" t="s">
        <v>3</v>
      </c>
      <c r="B5" s="104">
        <v>270</v>
      </c>
      <c r="C5" s="103"/>
      <c r="D5" s="102"/>
      <c r="E5" s="189">
        <v>63.96</v>
      </c>
      <c r="F5" s="102" t="s">
        <v>117</v>
      </c>
      <c r="G5" s="102" t="s">
        <v>139</v>
      </c>
      <c r="H5" s="102"/>
      <c r="I5" s="102"/>
      <c r="J5" s="103"/>
    </row>
    <row r="6" spans="1:11" ht="18" customHeight="1">
      <c r="A6" s="101" t="s">
        <v>5</v>
      </c>
      <c r="B6" s="104">
        <v>738</v>
      </c>
      <c r="C6" s="103"/>
      <c r="D6" s="102"/>
      <c r="E6" s="115"/>
      <c r="F6" s="102"/>
      <c r="G6" s="102"/>
      <c r="H6" s="102"/>
      <c r="I6" s="102"/>
      <c r="J6" s="103"/>
    </row>
    <row r="7" spans="1:11">
      <c r="A7" s="101" t="s">
        <v>10</v>
      </c>
      <c r="B7" s="104">
        <v>652</v>
      </c>
      <c r="C7" s="103"/>
      <c r="D7" s="102"/>
      <c r="E7" s="115"/>
      <c r="F7" s="102"/>
      <c r="G7" s="102"/>
      <c r="H7" s="102"/>
      <c r="I7" s="102"/>
      <c r="J7" s="103"/>
    </row>
    <row r="8" spans="1:11">
      <c r="A8" s="101"/>
      <c r="B8" s="102"/>
      <c r="C8" s="103"/>
      <c r="D8" s="102"/>
      <c r="E8" s="136">
        <v>118.9</v>
      </c>
      <c r="F8" s="374" t="s">
        <v>211</v>
      </c>
      <c r="G8" s="379"/>
      <c r="H8" s="379"/>
      <c r="I8" s="379"/>
      <c r="J8" s="389"/>
    </row>
    <row r="9" spans="1:11" s="24" customFormat="1" ht="90">
      <c r="A9" s="144" t="s">
        <v>23</v>
      </c>
      <c r="B9" s="220">
        <f>SUM(B4:B7)</f>
        <v>3082</v>
      </c>
      <c r="C9" s="295" t="s">
        <v>19</v>
      </c>
      <c r="D9" s="294"/>
      <c r="E9" s="105"/>
      <c r="F9" s="376"/>
      <c r="G9" s="376"/>
      <c r="H9" s="376"/>
      <c r="I9" s="376"/>
      <c r="J9" s="390"/>
    </row>
    <row r="10" spans="1:11" ht="55.5" customHeight="1">
      <c r="A10" s="105" t="s">
        <v>18</v>
      </c>
      <c r="B10" s="246">
        <f>4900-B9</f>
        <v>1818</v>
      </c>
      <c r="C10" s="121"/>
      <c r="D10" s="102"/>
    </row>
    <row r="11" spans="1:11" ht="21" customHeight="1">
      <c r="A11" s="305"/>
      <c r="B11" s="306"/>
      <c r="C11" s="102"/>
      <c r="D11" s="102"/>
    </row>
    <row r="12" spans="1:11">
      <c r="F12" s="391" t="s">
        <v>156</v>
      </c>
      <c r="G12" s="392"/>
      <c r="H12" s="392"/>
      <c r="I12" s="392"/>
    </row>
    <row r="13" spans="1:11">
      <c r="A13" s="123" t="s">
        <v>169</v>
      </c>
      <c r="B13" s="108"/>
      <c r="C13" s="109"/>
      <c r="D13" s="102"/>
      <c r="F13" s="393"/>
      <c r="G13" s="393"/>
      <c r="H13" s="393"/>
      <c r="I13" s="393"/>
    </row>
    <row r="14" spans="1:11">
      <c r="A14" s="110"/>
      <c r="B14" s="102"/>
      <c r="C14" s="113"/>
      <c r="D14" s="188"/>
      <c r="F14" s="393"/>
      <c r="G14" s="393"/>
      <c r="H14" s="393"/>
      <c r="I14" s="393"/>
      <c r="J14" s="21"/>
      <c r="K14" s="21"/>
    </row>
    <row r="15" spans="1:11">
      <c r="A15" s="101" t="s">
        <v>7</v>
      </c>
      <c r="B15" s="104">
        <v>200</v>
      </c>
      <c r="C15" s="103"/>
      <c r="D15" s="102"/>
      <c r="F15" s="393"/>
      <c r="G15" s="393"/>
      <c r="H15" s="393"/>
      <c r="I15" s="393"/>
    </row>
    <row r="16" spans="1:11">
      <c r="A16" s="101" t="s">
        <v>93</v>
      </c>
      <c r="B16" s="104">
        <v>40.450000000000003</v>
      </c>
      <c r="C16" s="103"/>
      <c r="D16" s="102"/>
      <c r="F16" s="393"/>
      <c r="G16" s="393"/>
      <c r="H16" s="393"/>
      <c r="I16" s="393"/>
    </row>
    <row r="17" spans="1:9">
      <c r="A17" s="101" t="s">
        <v>9</v>
      </c>
      <c r="B17" s="104">
        <v>707</v>
      </c>
      <c r="C17" s="103"/>
      <c r="D17" s="102"/>
      <c r="F17" s="393"/>
      <c r="G17" s="393"/>
      <c r="H17" s="393"/>
      <c r="I17" s="393"/>
    </row>
    <row r="18" spans="1:9">
      <c r="A18" s="101" t="s">
        <v>12</v>
      </c>
      <c r="B18" s="104">
        <v>100</v>
      </c>
      <c r="C18" s="103"/>
      <c r="D18" s="102"/>
    </row>
    <row r="19" spans="1:9">
      <c r="A19" s="101"/>
      <c r="B19" s="112"/>
      <c r="C19" s="103"/>
      <c r="D19" s="102"/>
    </row>
    <row r="20" spans="1:9">
      <c r="A20" s="101" t="s">
        <v>25</v>
      </c>
      <c r="B20" s="112">
        <f>SUM(B15:B19)</f>
        <v>1047.45</v>
      </c>
      <c r="C20" s="103"/>
      <c r="D20" s="102"/>
      <c r="E20" s="368" t="s">
        <v>235</v>
      </c>
      <c r="F20" s="369"/>
      <c r="G20" s="370">
        <v>3041</v>
      </c>
    </row>
    <row r="21" spans="1:9" ht="36">
      <c r="A21" s="153" t="s">
        <v>30</v>
      </c>
      <c r="B21" s="154">
        <v>0</v>
      </c>
      <c r="C21" s="229"/>
      <c r="D21" s="293"/>
      <c r="E21" s="369" t="s">
        <v>236</v>
      </c>
      <c r="F21" s="369"/>
      <c r="G21" s="371">
        <v>987</v>
      </c>
    </row>
    <row r="23" spans="1:9">
      <c r="B23" s="28"/>
    </row>
    <row r="24" spans="1:9">
      <c r="C24" s="28"/>
      <c r="D24" s="28"/>
    </row>
  </sheetData>
  <mergeCells count="2">
    <mergeCell ref="F8:J9"/>
    <mergeCell ref="F12:I17"/>
  </mergeCells>
  <pageMargins left="0.7" right="0.7" top="0.75" bottom="0.75" header="0.3" footer="0.3"/>
  <pageSetup scale="78" fitToHeight="0" orientation="landscape" r:id="rId1"/>
  <headerFooter>
    <oddHeader xml:space="preserve">&amp;C&amp;"Arial,Regular"&amp;14Jeudevine Memorial Library
Hardwick, VT
VT FiberConnect Equipment Costs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view="pageLayout" topLeftCell="A5" zoomScaleNormal="100" workbookViewId="0">
      <selection activeCell="F14" sqref="F14:H15"/>
    </sheetView>
  </sheetViews>
  <sheetFormatPr defaultColWidth="9" defaultRowHeight="18"/>
  <cols>
    <col min="1" max="1" width="32.125" style="22" customWidth="1"/>
    <col min="2" max="2" width="14.75" style="22" customWidth="1"/>
    <col min="3" max="3" width="29.125" style="22" customWidth="1"/>
    <col min="4" max="4" width="4.75" style="22" customWidth="1"/>
    <col min="5" max="5" width="10.75" style="22" bestFit="1" customWidth="1"/>
    <col min="6" max="6" width="16.125" style="22" customWidth="1"/>
    <col min="7" max="7" width="9" style="22"/>
    <col min="8" max="8" width="19.25" style="22" customWidth="1"/>
    <col min="9" max="16384" width="9" style="22"/>
  </cols>
  <sheetData>
    <row r="2" spans="1:12" ht="54.75" customHeight="1">
      <c r="A2" s="122" t="s">
        <v>143</v>
      </c>
      <c r="B2" s="99"/>
      <c r="C2" s="100"/>
      <c r="D2" s="21"/>
      <c r="E2" s="123" t="s">
        <v>127</v>
      </c>
      <c r="F2" s="108"/>
      <c r="G2" s="108"/>
      <c r="H2" s="108"/>
      <c r="I2" s="108"/>
      <c r="J2" s="108"/>
      <c r="K2" s="108"/>
      <c r="L2" s="109"/>
    </row>
    <row r="3" spans="1:12">
      <c r="A3" s="397"/>
      <c r="B3" s="392"/>
      <c r="C3" s="398"/>
      <c r="D3" s="21"/>
      <c r="E3" s="101"/>
      <c r="F3" s="188"/>
      <c r="G3" s="188"/>
      <c r="H3" s="102"/>
      <c r="I3" s="102"/>
      <c r="J3" s="102"/>
      <c r="K3" s="102"/>
      <c r="L3" s="103"/>
    </row>
    <row r="4" spans="1:12">
      <c r="A4" s="101"/>
      <c r="B4" s="102"/>
      <c r="C4" s="103"/>
      <c r="E4" s="101"/>
      <c r="F4" s="102"/>
      <c r="G4" s="102"/>
      <c r="H4" s="102"/>
      <c r="I4" s="102"/>
      <c r="J4" s="102"/>
      <c r="K4" s="102"/>
      <c r="L4" s="103"/>
    </row>
    <row r="5" spans="1:12">
      <c r="A5" s="101" t="s">
        <v>1</v>
      </c>
      <c r="B5" s="104">
        <v>1422</v>
      </c>
      <c r="C5" s="103"/>
      <c r="E5" s="189">
        <v>118.9</v>
      </c>
      <c r="F5" s="102" t="s">
        <v>113</v>
      </c>
      <c r="G5" s="102" t="s">
        <v>148</v>
      </c>
      <c r="H5" s="102"/>
      <c r="I5" s="102"/>
      <c r="J5" s="102"/>
      <c r="K5" s="102"/>
      <c r="L5" s="103"/>
    </row>
    <row r="6" spans="1:12">
      <c r="A6" s="101" t="s">
        <v>3</v>
      </c>
      <c r="B6" s="104">
        <v>270</v>
      </c>
      <c r="C6" s="103"/>
      <c r="E6" s="101"/>
      <c r="F6" s="102"/>
      <c r="G6" s="102"/>
      <c r="H6" s="102"/>
      <c r="I6" s="102"/>
      <c r="J6" s="102"/>
      <c r="K6" s="102"/>
      <c r="L6" s="103"/>
    </row>
    <row r="7" spans="1:12">
      <c r="A7" s="101" t="s">
        <v>5</v>
      </c>
      <c r="B7" s="104">
        <v>738</v>
      </c>
      <c r="C7" s="103"/>
      <c r="E7" s="189">
        <v>63.96</v>
      </c>
      <c r="F7" s="102" t="s">
        <v>117</v>
      </c>
      <c r="G7" s="102" t="s">
        <v>139</v>
      </c>
      <c r="H7" s="102"/>
      <c r="I7" s="102"/>
      <c r="J7" s="102"/>
      <c r="K7" s="102"/>
      <c r="L7" s="103"/>
    </row>
    <row r="8" spans="1:12">
      <c r="A8" s="101" t="s">
        <v>105</v>
      </c>
      <c r="B8" s="104">
        <f>3*652</f>
        <v>1956</v>
      </c>
      <c r="C8" s="103"/>
      <c r="E8" s="190">
        <v>118.9</v>
      </c>
      <c r="F8" s="167" t="s">
        <v>159</v>
      </c>
      <c r="G8" s="102"/>
      <c r="H8" s="102"/>
      <c r="I8" s="102"/>
      <c r="J8" s="102"/>
      <c r="K8" s="102"/>
      <c r="L8" s="103"/>
    </row>
    <row r="9" spans="1:12" ht="98.25" customHeight="1">
      <c r="A9" s="144" t="s">
        <v>23</v>
      </c>
      <c r="B9" s="145">
        <f>SUM(B5:B8)</f>
        <v>4386</v>
      </c>
      <c r="C9" s="116" t="s">
        <v>163</v>
      </c>
      <c r="E9" s="191">
        <v>63.96</v>
      </c>
      <c r="F9" s="192" t="s">
        <v>167</v>
      </c>
      <c r="G9" s="120"/>
      <c r="H9" s="120"/>
      <c r="I9" s="372" t="s">
        <v>156</v>
      </c>
      <c r="J9" s="399"/>
      <c r="K9" s="399"/>
      <c r="L9" s="400"/>
    </row>
    <row r="10" spans="1:12" ht="36">
      <c r="A10" s="183" t="s">
        <v>152</v>
      </c>
      <c r="B10" s="184">
        <f>4900-B9</f>
        <v>514</v>
      </c>
      <c r="C10" s="121"/>
    </row>
    <row r="11" spans="1:12">
      <c r="A11" s="193"/>
      <c r="B11" s="194"/>
      <c r="C11" s="102"/>
    </row>
    <row r="13" spans="1:12" ht="26.25" customHeight="1">
      <c r="A13" s="123" t="s">
        <v>150</v>
      </c>
      <c r="B13" s="108"/>
      <c r="C13" s="109"/>
    </row>
    <row r="14" spans="1:12">
      <c r="A14" s="110"/>
      <c r="B14" s="102"/>
      <c r="C14" s="103"/>
      <c r="F14" s="368" t="s">
        <v>235</v>
      </c>
      <c r="G14" s="369"/>
      <c r="H14" s="370">
        <v>4498</v>
      </c>
    </row>
    <row r="15" spans="1:12">
      <c r="A15" s="101" t="s">
        <v>7</v>
      </c>
      <c r="B15" s="104">
        <v>200</v>
      </c>
      <c r="C15" s="143"/>
      <c r="F15" s="369" t="s">
        <v>236</v>
      </c>
      <c r="G15" s="369"/>
      <c r="H15" s="371">
        <v>2400</v>
      </c>
    </row>
    <row r="16" spans="1:12">
      <c r="A16" s="101" t="s">
        <v>27</v>
      </c>
      <c r="B16" s="104">
        <v>80</v>
      </c>
      <c r="C16" s="143"/>
    </row>
    <row r="17" spans="1:10">
      <c r="A17" s="101" t="s">
        <v>8</v>
      </c>
      <c r="B17" s="104">
        <v>48</v>
      </c>
      <c r="C17" s="185"/>
    </row>
    <row r="18" spans="1:10">
      <c r="A18" s="101" t="s">
        <v>12</v>
      </c>
      <c r="B18" s="104">
        <v>100</v>
      </c>
      <c r="C18" s="143"/>
    </row>
    <row r="19" spans="1:10" ht="48" customHeight="1">
      <c r="A19" s="101" t="s">
        <v>25</v>
      </c>
      <c r="B19" s="112">
        <f>SUM(B15:B18)</f>
        <v>428</v>
      </c>
      <c r="C19" s="152"/>
      <c r="D19" s="21"/>
      <c r="E19" s="21"/>
      <c r="F19" s="21"/>
      <c r="G19" s="21"/>
      <c r="H19" s="21"/>
      <c r="I19" s="21"/>
      <c r="J19" s="21"/>
    </row>
    <row r="20" spans="1:10">
      <c r="A20" s="101"/>
      <c r="B20" s="102"/>
      <c r="C20" s="103"/>
      <c r="D20" s="21"/>
      <c r="E20" s="21"/>
      <c r="F20" s="21"/>
      <c r="G20" s="21"/>
      <c r="H20" s="21"/>
      <c r="I20" s="21"/>
      <c r="J20" s="21"/>
    </row>
    <row r="21" spans="1:10" s="69" customFormat="1" ht="36">
      <c r="A21" s="158" t="s">
        <v>30</v>
      </c>
      <c r="B21" s="186">
        <v>0</v>
      </c>
      <c r="C21" s="187" t="s">
        <v>166</v>
      </c>
    </row>
    <row r="23" spans="1:10">
      <c r="B23" s="23"/>
    </row>
    <row r="24" spans="1:10">
      <c r="C24" s="28"/>
    </row>
  </sheetData>
  <mergeCells count="2">
    <mergeCell ref="A3:C3"/>
    <mergeCell ref="I9:L9"/>
  </mergeCells>
  <pageMargins left="0.7" right="0.7" top="0.75" bottom="0.75" header="0.3" footer="0.3"/>
  <pageSetup scale="63" fitToHeight="0" orientation="landscape" r:id="rId1"/>
  <headerFooter>
    <oddHeader>&amp;C&amp;"Arial,Bold"&amp;14Hartford Library
VT FiberConnect Equipment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B1" workbookViewId="0">
      <selection activeCell="C12" sqref="C12"/>
    </sheetView>
  </sheetViews>
  <sheetFormatPr defaultRowHeight="15.75"/>
  <cols>
    <col min="1" max="1" width="16.125" customWidth="1"/>
    <col min="2" max="2" width="13" style="8" customWidth="1"/>
    <col min="3" max="3" width="12.125" style="2" bestFit="1" customWidth="1"/>
    <col min="4" max="4" width="12.25" customWidth="1"/>
    <col min="5" max="5" width="12.125" bestFit="1" customWidth="1"/>
  </cols>
  <sheetData>
    <row r="1" spans="1:6">
      <c r="A1" t="s">
        <v>31</v>
      </c>
      <c r="B1" s="8" t="s">
        <v>32</v>
      </c>
      <c r="C1" s="2" t="s">
        <v>33</v>
      </c>
      <c r="D1" t="s">
        <v>39</v>
      </c>
      <c r="E1" t="s">
        <v>84</v>
      </c>
    </row>
    <row r="2" spans="1:6">
      <c r="A2" t="s">
        <v>34</v>
      </c>
      <c r="B2" s="8" t="s">
        <v>41</v>
      </c>
    </row>
    <row r="3" spans="1:6">
      <c r="A3" t="s">
        <v>34</v>
      </c>
      <c r="B3" s="8">
        <v>41088</v>
      </c>
      <c r="C3" s="2">
        <v>42201.85</v>
      </c>
      <c r="D3" t="s">
        <v>34</v>
      </c>
      <c r="E3" t="s">
        <v>83</v>
      </c>
      <c r="F3" t="s">
        <v>59</v>
      </c>
    </row>
    <row r="4" spans="1:6">
      <c r="B4" s="8">
        <v>41089</v>
      </c>
      <c r="C4" s="2">
        <v>26268.400000000001</v>
      </c>
      <c r="D4" t="s">
        <v>40</v>
      </c>
      <c r="E4" t="s">
        <v>83</v>
      </c>
    </row>
    <row r="5" spans="1:6">
      <c r="A5" t="s">
        <v>36</v>
      </c>
      <c r="B5" s="8" t="s">
        <v>86</v>
      </c>
      <c r="C5" s="2">
        <f>SUM(C3:C4)</f>
        <v>68470.25</v>
      </c>
    </row>
    <row r="6" spans="1:6">
      <c r="B6" s="8" t="s">
        <v>42</v>
      </c>
    </row>
    <row r="7" spans="1:6">
      <c r="A7" t="s">
        <v>34</v>
      </c>
      <c r="B7" s="8">
        <v>41100</v>
      </c>
      <c r="C7" s="2">
        <v>1283.95</v>
      </c>
      <c r="D7" t="s">
        <v>34</v>
      </c>
      <c r="E7" t="s">
        <v>83</v>
      </c>
    </row>
    <row r="8" spans="1:6">
      <c r="A8" t="s">
        <v>35</v>
      </c>
      <c r="B8" s="8">
        <v>41115</v>
      </c>
      <c r="C8" s="2">
        <v>4601.05</v>
      </c>
      <c r="D8" t="s">
        <v>35</v>
      </c>
      <c r="E8" t="s">
        <v>83</v>
      </c>
    </row>
    <row r="9" spans="1:6">
      <c r="A9" t="s">
        <v>34</v>
      </c>
      <c r="B9" s="8">
        <v>41117</v>
      </c>
      <c r="C9" s="2">
        <v>4702.38</v>
      </c>
      <c r="D9" t="s">
        <v>34</v>
      </c>
      <c r="E9" t="s">
        <v>83</v>
      </c>
    </row>
    <row r="10" spans="1:6">
      <c r="A10" t="s">
        <v>34</v>
      </c>
      <c r="B10" s="8">
        <v>41135</v>
      </c>
      <c r="C10" s="2">
        <v>22857</v>
      </c>
      <c r="D10" t="s">
        <v>34</v>
      </c>
      <c r="E10" t="s">
        <v>83</v>
      </c>
    </row>
    <row r="11" spans="1:6">
      <c r="A11" t="s">
        <v>35</v>
      </c>
      <c r="B11" s="8">
        <v>41194</v>
      </c>
      <c r="C11" s="2">
        <v>239.8</v>
      </c>
      <c r="D11" t="s">
        <v>35</v>
      </c>
      <c r="E11" t="s">
        <v>83</v>
      </c>
    </row>
    <row r="12" spans="1:6">
      <c r="A12" t="s">
        <v>35</v>
      </c>
      <c r="B12" s="8">
        <v>41198</v>
      </c>
      <c r="C12" s="2">
        <v>747.1</v>
      </c>
      <c r="D12" t="s">
        <v>35</v>
      </c>
      <c r="E12" t="s">
        <v>83</v>
      </c>
    </row>
    <row r="13" spans="1:6">
      <c r="A13" t="s">
        <v>35</v>
      </c>
      <c r="B13" s="8">
        <v>41243</v>
      </c>
      <c r="C13" s="2">
        <v>1141.4000000000001</v>
      </c>
      <c r="D13" t="s">
        <v>35</v>
      </c>
      <c r="E13" t="s">
        <v>83</v>
      </c>
    </row>
    <row r="14" spans="1:6">
      <c r="A14" t="s">
        <v>35</v>
      </c>
      <c r="B14" s="8">
        <v>41245</v>
      </c>
      <c r="C14" s="2">
        <v>1686.32</v>
      </c>
      <c r="D14" t="s">
        <v>35</v>
      </c>
      <c r="E14" t="s">
        <v>83</v>
      </c>
    </row>
    <row r="15" spans="1:6">
      <c r="B15" s="8">
        <v>41249</v>
      </c>
      <c r="C15" s="2">
        <v>2360.1999999999998</v>
      </c>
      <c r="D15" t="s">
        <v>35</v>
      </c>
      <c r="E15" t="s">
        <v>83</v>
      </c>
    </row>
    <row r="16" spans="1:6">
      <c r="B16" s="8">
        <v>41277</v>
      </c>
      <c r="C16" s="2">
        <v>1164.1600000000001</v>
      </c>
      <c r="D16" t="s">
        <v>34</v>
      </c>
    </row>
    <row r="17" spans="1:5">
      <c r="B17" s="8">
        <v>41305</v>
      </c>
      <c r="C17" s="2">
        <v>6984.96</v>
      </c>
      <c r="D17" t="s">
        <v>34</v>
      </c>
    </row>
    <row r="18" spans="1:5">
      <c r="B18" s="8">
        <v>41305</v>
      </c>
      <c r="C18" s="2">
        <v>1046.04</v>
      </c>
      <c r="D18" t="s">
        <v>34</v>
      </c>
    </row>
    <row r="21" spans="1:5">
      <c r="E21" t="s">
        <v>38</v>
      </c>
    </row>
    <row r="22" spans="1:5">
      <c r="A22" t="s">
        <v>37</v>
      </c>
      <c r="B22" s="8" t="s">
        <v>87</v>
      </c>
      <c r="C22" s="2">
        <f>SUM(C7:C21)</f>
        <v>48814.360000000008</v>
      </c>
      <c r="E22" s="2">
        <v>156800</v>
      </c>
    </row>
    <row r="24" spans="1:5">
      <c r="B24" s="8" t="s">
        <v>13</v>
      </c>
      <c r="C24" s="2">
        <f>SUM(C22,C5)</f>
        <v>117284.61000000002</v>
      </c>
    </row>
    <row r="25" spans="1:5">
      <c r="E25" s="2"/>
    </row>
  </sheetData>
  <sortState ref="A2:C11">
    <sortCondition ref="B2:B11"/>
  </sortState>
  <pageMargins left="0.7" right="0.7" top="0.75" bottom="0.75" header="0.3" footer="0.3"/>
  <pageSetup scale="83" fitToHeight="0" orientation="landscape" verticalDpi="1200" r:id="rId1"/>
  <headerFooter>
    <oddHeader xml:space="preserve">&amp;C&amp;"Arial,Regular"&amp;14Pette Memorial
Wilmington, VT
VT FiberConnect Estimated Equipment Costs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Layout" topLeftCell="A10" zoomScaleNormal="100" workbookViewId="0">
      <selection activeCell="F15" sqref="F15:H16"/>
    </sheetView>
  </sheetViews>
  <sheetFormatPr defaultColWidth="9" defaultRowHeight="18"/>
  <cols>
    <col min="1" max="1" width="30" style="22" customWidth="1"/>
    <col min="2" max="2" width="14.75" style="22" customWidth="1"/>
    <col min="3" max="3" width="37.5" style="22" customWidth="1"/>
    <col min="4" max="4" width="3.625" style="22" customWidth="1"/>
    <col min="5" max="5" width="14.125" style="22" customWidth="1"/>
    <col min="6" max="6" width="15" style="22" customWidth="1"/>
    <col min="7" max="16384" width="9" style="22"/>
  </cols>
  <sheetData>
    <row r="1" spans="1:11" ht="41.25" customHeight="1"/>
    <row r="2" spans="1:11" ht="55.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9"/>
    </row>
    <row r="3" spans="1:11">
      <c r="A3" s="101"/>
      <c r="B3" s="102"/>
      <c r="C3" s="103"/>
      <c r="E3" s="101"/>
      <c r="F3" s="102"/>
      <c r="G3" s="102"/>
      <c r="H3" s="102"/>
      <c r="I3" s="102"/>
      <c r="J3" s="103"/>
    </row>
    <row r="4" spans="1:11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2" t="s">
        <v>148</v>
      </c>
      <c r="H4" s="102"/>
      <c r="I4" s="102"/>
      <c r="J4" s="103"/>
    </row>
    <row r="5" spans="1:11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3"/>
    </row>
    <row r="6" spans="1:11">
      <c r="A6" s="101" t="s">
        <v>4</v>
      </c>
      <c r="B6" s="104">
        <v>425</v>
      </c>
      <c r="C6" s="103"/>
      <c r="E6" s="115"/>
      <c r="F6" s="102"/>
      <c r="G6" s="102"/>
      <c r="H6" s="102"/>
      <c r="I6" s="102"/>
      <c r="J6" s="103"/>
    </row>
    <row r="7" spans="1:11">
      <c r="A7" s="101" t="s">
        <v>103</v>
      </c>
      <c r="B7" s="169">
        <f>2*652</f>
        <v>1304</v>
      </c>
      <c r="C7" s="103"/>
      <c r="E7" s="115"/>
      <c r="F7" s="102"/>
      <c r="G7" s="102"/>
      <c r="H7" s="102"/>
      <c r="I7" s="102"/>
      <c r="J7" s="103"/>
    </row>
    <row r="8" spans="1:11" ht="21.75" customHeight="1">
      <c r="A8" s="101"/>
      <c r="B8" s="102"/>
      <c r="C8" s="103"/>
      <c r="E8" s="136">
        <v>118.9</v>
      </c>
      <c r="F8" s="374" t="s">
        <v>221</v>
      </c>
      <c r="G8" s="379"/>
      <c r="H8" s="379"/>
      <c r="I8" s="379"/>
      <c r="J8" s="103"/>
    </row>
    <row r="9" spans="1:11" ht="58.9" customHeight="1">
      <c r="A9" s="144" t="s">
        <v>23</v>
      </c>
      <c r="B9" s="145">
        <f>SUM(B4:B7)</f>
        <v>3421</v>
      </c>
      <c r="C9" s="322" t="s">
        <v>19</v>
      </c>
      <c r="D9" s="24"/>
      <c r="E9" s="176"/>
      <c r="F9" s="376"/>
      <c r="G9" s="376"/>
      <c r="H9" s="376"/>
      <c r="I9" s="376"/>
      <c r="J9" s="121"/>
    </row>
    <row r="10" spans="1:11" ht="43.15" customHeight="1">
      <c r="A10" s="244" t="s">
        <v>18</v>
      </c>
      <c r="B10" s="245">
        <f>4900-B9</f>
        <v>1479</v>
      </c>
      <c r="C10" s="121"/>
    </row>
    <row r="11" spans="1:11" ht="31.9" customHeight="1"/>
    <row r="12" spans="1:11">
      <c r="A12" s="123" t="s">
        <v>199</v>
      </c>
      <c r="B12" s="108"/>
      <c r="C12" s="109"/>
    </row>
    <row r="13" spans="1:11">
      <c r="A13" s="110"/>
      <c r="B13" s="102"/>
      <c r="C13" s="103"/>
      <c r="E13" s="21"/>
      <c r="F13" s="21"/>
      <c r="G13" s="21"/>
      <c r="H13" s="21"/>
      <c r="I13" s="21"/>
      <c r="J13" s="21"/>
      <c r="K13" s="21"/>
    </row>
    <row r="14" spans="1:11">
      <c r="A14" s="101" t="s">
        <v>20</v>
      </c>
      <c r="B14" s="104">
        <v>525</v>
      </c>
      <c r="C14" s="103"/>
    </row>
    <row r="15" spans="1:11">
      <c r="A15" s="101" t="s">
        <v>12</v>
      </c>
      <c r="B15" s="112">
        <v>100</v>
      </c>
      <c r="C15" s="103"/>
      <c r="F15" s="368" t="s">
        <v>235</v>
      </c>
      <c r="G15" s="369"/>
      <c r="H15" s="370">
        <v>2010</v>
      </c>
    </row>
    <row r="16" spans="1:11">
      <c r="A16" s="101"/>
      <c r="B16" s="112"/>
      <c r="C16" s="103"/>
      <c r="F16" s="369" t="s">
        <v>236</v>
      </c>
      <c r="G16" s="369"/>
      <c r="H16" s="371">
        <v>1700</v>
      </c>
    </row>
    <row r="17" spans="1:4" ht="36">
      <c r="A17" s="321" t="s">
        <v>25</v>
      </c>
      <c r="B17" s="112">
        <f>SUM(B14:B16)</f>
        <v>625</v>
      </c>
      <c r="C17" s="103"/>
    </row>
    <row r="18" spans="1:4" ht="36">
      <c r="A18" s="153" t="s">
        <v>30</v>
      </c>
      <c r="B18" s="154">
        <v>0</v>
      </c>
      <c r="C18" s="229"/>
      <c r="D18" s="243"/>
    </row>
    <row r="20" spans="1:4">
      <c r="B20" s="28"/>
    </row>
    <row r="21" spans="1:4">
      <c r="C21" s="28"/>
      <c r="D21" s="28"/>
    </row>
  </sheetData>
  <mergeCells count="1">
    <mergeCell ref="F8:I9"/>
  </mergeCells>
  <pageMargins left="0.7" right="0.7" top="0.75" bottom="0.75" header="0.3" footer="0.3"/>
  <pageSetup scale="76" fitToHeight="0" orientation="landscape" r:id="rId1"/>
  <headerFooter>
    <oddHeader xml:space="preserve">&amp;C&amp;"Arial,Regular"&amp;14Jaquith Public Library
Marshfield, VT
VT FiberConnect Equipment Costs 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Layout" zoomScaleNormal="100" workbookViewId="0">
      <selection activeCell="F12" sqref="F12:H13"/>
    </sheetView>
  </sheetViews>
  <sheetFormatPr defaultColWidth="9" defaultRowHeight="18"/>
  <cols>
    <col min="1" max="1" width="34.5" style="22" customWidth="1"/>
    <col min="2" max="2" width="14.75" style="22" customWidth="1"/>
    <col min="3" max="3" width="28.125" style="22" customWidth="1"/>
    <col min="4" max="4" width="8" style="22" customWidth="1"/>
    <col min="5" max="5" width="13" style="22" customWidth="1"/>
    <col min="6" max="6" width="33.875" style="22" customWidth="1"/>
    <col min="7" max="7" width="27.625" style="22" customWidth="1"/>
    <col min="8" max="16384" width="9" style="22"/>
  </cols>
  <sheetData>
    <row r="1" spans="1:10">
      <c r="I1" s="120"/>
      <c r="J1" s="120"/>
    </row>
    <row r="2" spans="1:10" ht="45.75" customHeight="1">
      <c r="A2" s="122" t="s">
        <v>143</v>
      </c>
      <c r="B2" s="99"/>
      <c r="C2" s="100"/>
      <c r="D2" s="21"/>
      <c r="E2" s="123" t="s">
        <v>118</v>
      </c>
      <c r="F2" s="108"/>
      <c r="G2" s="108"/>
      <c r="H2" s="108"/>
      <c r="J2" s="109"/>
    </row>
    <row r="3" spans="1:10">
      <c r="A3" s="101"/>
      <c r="B3" s="102"/>
      <c r="C3" s="103"/>
      <c r="E3" s="124">
        <v>360.8</v>
      </c>
      <c r="F3" s="102" t="s">
        <v>113</v>
      </c>
      <c r="G3" s="102" t="s">
        <v>148</v>
      </c>
      <c r="H3" s="102"/>
      <c r="J3" s="103"/>
    </row>
    <row r="4" spans="1:10">
      <c r="A4" s="101" t="s">
        <v>0</v>
      </c>
      <c r="B4" s="104">
        <v>2050</v>
      </c>
      <c r="C4" s="103"/>
      <c r="E4" s="101"/>
      <c r="F4" s="112"/>
      <c r="G4" s="102"/>
      <c r="H4" s="102"/>
      <c r="J4" s="103"/>
    </row>
    <row r="5" spans="1:10">
      <c r="A5" s="101" t="s">
        <v>3</v>
      </c>
      <c r="B5" s="104">
        <v>270</v>
      </c>
      <c r="C5" s="103"/>
      <c r="E5" s="115">
        <v>63.96</v>
      </c>
      <c r="F5" s="102" t="s">
        <v>117</v>
      </c>
      <c r="G5" s="102" t="s">
        <v>139</v>
      </c>
      <c r="H5" s="102"/>
      <c r="J5" s="103"/>
    </row>
    <row r="6" spans="1:10">
      <c r="A6" s="101" t="s">
        <v>5</v>
      </c>
      <c r="B6" s="104">
        <v>738</v>
      </c>
      <c r="C6" s="103"/>
      <c r="E6" s="115">
        <v>123</v>
      </c>
      <c r="F6" s="102" t="s">
        <v>117</v>
      </c>
      <c r="G6" s="102" t="s">
        <v>151</v>
      </c>
      <c r="H6" s="102"/>
      <c r="J6" s="103"/>
    </row>
    <row r="7" spans="1:10">
      <c r="A7" s="101" t="s">
        <v>6</v>
      </c>
      <c r="B7" s="104">
        <v>1422</v>
      </c>
      <c r="C7" s="103"/>
      <c r="E7" s="101"/>
      <c r="F7" s="112"/>
      <c r="G7" s="102"/>
      <c r="H7" s="102"/>
      <c r="J7" s="103"/>
    </row>
    <row r="8" spans="1:10">
      <c r="A8" s="101" t="s">
        <v>10</v>
      </c>
      <c r="B8" s="104">
        <v>652</v>
      </c>
      <c r="C8" s="103"/>
      <c r="E8" s="136">
        <v>360.8</v>
      </c>
      <c r="F8" s="142" t="s">
        <v>149</v>
      </c>
      <c r="G8" s="102"/>
      <c r="H8" s="117"/>
      <c r="J8" s="103"/>
    </row>
    <row r="9" spans="1:10" ht="39" customHeight="1">
      <c r="A9" s="101" t="s">
        <v>124</v>
      </c>
      <c r="B9" s="104">
        <f>3*851</f>
        <v>2553</v>
      </c>
      <c r="C9" s="103"/>
      <c r="E9" s="137">
        <f>63.96+123</f>
        <v>186.96</v>
      </c>
      <c r="F9" s="141" t="s">
        <v>144</v>
      </c>
      <c r="G9" s="391" t="s">
        <v>157</v>
      </c>
      <c r="H9" s="379"/>
      <c r="J9" s="103"/>
    </row>
    <row r="10" spans="1:10" s="24" customFormat="1" ht="108">
      <c r="A10" s="105" t="s">
        <v>141</v>
      </c>
      <c r="B10" s="106">
        <f>SUM(B4:B9)</f>
        <v>7685</v>
      </c>
      <c r="C10" s="107" t="s">
        <v>142</v>
      </c>
      <c r="E10" s="118">
        <f>E9+E8</f>
        <v>547.76</v>
      </c>
      <c r="F10" s="119" t="s">
        <v>138</v>
      </c>
      <c r="G10" s="376"/>
      <c r="H10" s="376"/>
      <c r="I10" s="134"/>
      <c r="J10" s="107"/>
    </row>
    <row r="11" spans="1:10" ht="46.5" customHeight="1"/>
    <row r="12" spans="1:10">
      <c r="A12" s="123" t="s">
        <v>150</v>
      </c>
      <c r="B12" s="108"/>
      <c r="C12" s="109"/>
      <c r="F12" s="368" t="s">
        <v>235</v>
      </c>
      <c r="G12" s="369"/>
      <c r="H12" s="370">
        <v>17732</v>
      </c>
    </row>
    <row r="13" spans="1:10">
      <c r="A13" s="110" t="s">
        <v>11</v>
      </c>
      <c r="B13" s="111">
        <v>851</v>
      </c>
      <c r="C13" s="103"/>
      <c r="F13" s="369" t="s">
        <v>236</v>
      </c>
      <c r="G13" s="369"/>
      <c r="H13" s="371">
        <v>18449</v>
      </c>
    </row>
    <row r="14" spans="1:10">
      <c r="A14" s="101" t="s">
        <v>7</v>
      </c>
      <c r="B14" s="104">
        <v>200</v>
      </c>
      <c r="C14" s="103"/>
    </row>
    <row r="15" spans="1:10">
      <c r="A15" s="101" t="s">
        <v>44</v>
      </c>
      <c r="B15" s="112">
        <v>48</v>
      </c>
      <c r="C15" s="113"/>
      <c r="D15" s="21"/>
      <c r="E15" s="21"/>
      <c r="F15" s="21"/>
      <c r="G15" s="21"/>
      <c r="H15" s="21"/>
    </row>
    <row r="16" spans="1:10">
      <c r="A16" s="101" t="s">
        <v>9</v>
      </c>
      <c r="B16" s="104">
        <v>707</v>
      </c>
      <c r="C16" s="113"/>
      <c r="D16" s="21"/>
      <c r="E16" s="21"/>
      <c r="F16" s="21"/>
      <c r="G16" s="21"/>
      <c r="H16" s="21"/>
    </row>
    <row r="17" spans="1:4">
      <c r="A17" s="101" t="s">
        <v>12</v>
      </c>
      <c r="B17" s="104">
        <v>100</v>
      </c>
      <c r="C17" s="103"/>
    </row>
    <row r="18" spans="1:4">
      <c r="A18" s="101" t="s">
        <v>25</v>
      </c>
      <c r="B18" s="114">
        <f>SUM(B13:B17)</f>
        <v>1906</v>
      </c>
      <c r="C18" s="103"/>
    </row>
    <row r="19" spans="1:4" ht="44.25" customHeight="1">
      <c r="A19" s="158" t="s">
        <v>125</v>
      </c>
      <c r="B19" s="159">
        <v>1906</v>
      </c>
      <c r="C19" s="160" t="s">
        <v>145</v>
      </c>
      <c r="D19" s="98"/>
    </row>
    <row r="20" spans="1:4">
      <c r="B20" s="28"/>
    </row>
    <row r="21" spans="1:4">
      <c r="C21" s="28"/>
      <c r="D21" s="28"/>
    </row>
  </sheetData>
  <mergeCells count="1">
    <mergeCell ref="G9:H10"/>
  </mergeCells>
  <pageMargins left="0.7" right="0.7" top="0.75" bottom="0.75" header="0.3" footer="0.3"/>
  <pageSetup scale="61" fitToHeight="0" orientation="landscape" r:id="rId1"/>
  <headerFooter differentOddEven="1">
    <oddHeader xml:space="preserve">&amp;C&amp;"Arial,Bold"&amp;14Kellogg Hubbard
Montpelier, VT
VT FiberConnect Equipment Costs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view="pageLayout" topLeftCell="A6" zoomScaleNormal="100" workbookViewId="0">
      <selection activeCell="F14" sqref="F14:H15"/>
    </sheetView>
  </sheetViews>
  <sheetFormatPr defaultColWidth="9" defaultRowHeight="18"/>
  <cols>
    <col min="1" max="1" width="33.375" style="22" customWidth="1"/>
    <col min="2" max="2" width="22.625" style="22" customWidth="1"/>
    <col min="3" max="3" width="26.625" style="22" customWidth="1"/>
    <col min="4" max="4" width="6.25" style="22" customWidth="1"/>
    <col min="5" max="5" width="14.75" style="22" customWidth="1"/>
    <col min="6" max="6" width="45.25" style="22" customWidth="1"/>
    <col min="7" max="16384" width="9" style="22"/>
  </cols>
  <sheetData>
    <row r="2" spans="1:11" ht="42.75" customHeight="1">
      <c r="A2" s="122" t="s">
        <v>143</v>
      </c>
      <c r="B2" s="99"/>
      <c r="C2" s="100"/>
      <c r="D2" s="21"/>
      <c r="E2" s="123" t="s">
        <v>127</v>
      </c>
      <c r="F2" s="108"/>
      <c r="G2" s="108"/>
      <c r="H2" s="108"/>
      <c r="I2" s="108"/>
      <c r="J2" s="108"/>
      <c r="K2" s="109"/>
    </row>
    <row r="3" spans="1:11">
      <c r="A3" s="101"/>
      <c r="B3" s="102"/>
      <c r="C3" s="103"/>
      <c r="E3" s="101"/>
      <c r="F3" s="102"/>
      <c r="G3" s="102"/>
      <c r="H3" s="102"/>
      <c r="I3" s="102"/>
      <c r="J3" s="102"/>
      <c r="K3" s="103"/>
    </row>
    <row r="4" spans="1:11">
      <c r="A4" s="101" t="s">
        <v>1</v>
      </c>
      <c r="B4" s="104">
        <v>1422</v>
      </c>
      <c r="C4" s="103"/>
      <c r="E4" s="101"/>
      <c r="F4" s="102"/>
      <c r="G4" s="102"/>
      <c r="H4" s="102"/>
      <c r="I4" s="102"/>
      <c r="J4" s="102"/>
      <c r="K4" s="103"/>
    </row>
    <row r="5" spans="1:11">
      <c r="A5" s="101" t="s">
        <v>3</v>
      </c>
      <c r="B5" s="104">
        <v>270</v>
      </c>
      <c r="C5" s="103"/>
      <c r="E5" s="115">
        <v>118.9</v>
      </c>
      <c r="F5" s="102" t="s">
        <v>113</v>
      </c>
      <c r="G5" s="102" t="s">
        <v>148</v>
      </c>
      <c r="H5" s="102"/>
      <c r="I5" s="102"/>
      <c r="J5" s="102"/>
      <c r="K5" s="103"/>
    </row>
    <row r="6" spans="1:11">
      <c r="A6" s="101" t="s">
        <v>5</v>
      </c>
      <c r="B6" s="104">
        <v>738</v>
      </c>
      <c r="C6" s="103"/>
      <c r="E6" s="115"/>
      <c r="F6" s="102"/>
      <c r="G6" s="102"/>
      <c r="H6" s="102"/>
      <c r="I6" s="102"/>
      <c r="J6" s="102"/>
      <c r="K6" s="103"/>
    </row>
    <row r="7" spans="1:11">
      <c r="A7" s="101" t="s">
        <v>10</v>
      </c>
      <c r="B7" s="104">
        <v>652</v>
      </c>
      <c r="C7" s="103"/>
      <c r="E7" s="247">
        <v>63.96</v>
      </c>
      <c r="F7" s="237" t="s">
        <v>185</v>
      </c>
      <c r="G7" s="391" t="s">
        <v>116</v>
      </c>
      <c r="H7" s="379"/>
      <c r="I7" s="379"/>
      <c r="J7" s="379"/>
      <c r="K7" s="401"/>
    </row>
    <row r="8" spans="1:11">
      <c r="A8" s="101"/>
      <c r="B8" s="104"/>
      <c r="C8" s="103"/>
      <c r="E8" s="115"/>
      <c r="F8" s="102"/>
      <c r="G8" s="379"/>
      <c r="H8" s="379"/>
      <c r="I8" s="379"/>
      <c r="J8" s="379"/>
      <c r="K8" s="401"/>
    </row>
    <row r="9" spans="1:11" ht="42" customHeight="1">
      <c r="A9" s="101"/>
      <c r="B9" s="102"/>
      <c r="C9" s="103"/>
      <c r="E9" s="115"/>
      <c r="F9" s="102"/>
      <c r="G9" s="379"/>
      <c r="H9" s="379"/>
      <c r="I9" s="379"/>
      <c r="J9" s="379"/>
      <c r="K9" s="401"/>
    </row>
    <row r="10" spans="1:11" ht="90">
      <c r="A10" s="144" t="s">
        <v>23</v>
      </c>
      <c r="B10" s="145">
        <f>SUM(B4:B8)</f>
        <v>3082</v>
      </c>
      <c r="C10" s="251" t="s">
        <v>191</v>
      </c>
      <c r="D10" s="31"/>
      <c r="E10" s="263">
        <v>118.9</v>
      </c>
      <c r="F10" s="250" t="s">
        <v>192</v>
      </c>
      <c r="G10" s="120"/>
      <c r="H10" s="120"/>
      <c r="I10" s="120"/>
      <c r="J10" s="120"/>
      <c r="K10" s="121"/>
    </row>
    <row r="11" spans="1:11" ht="36">
      <c r="A11" s="244" t="s">
        <v>18</v>
      </c>
      <c r="B11" s="245">
        <f>4900-B10</f>
        <v>1818</v>
      </c>
      <c r="C11" s="121"/>
      <c r="E11" s="28"/>
    </row>
    <row r="13" spans="1:11">
      <c r="A13" s="123" t="s">
        <v>169</v>
      </c>
      <c r="B13" s="108"/>
      <c r="C13" s="109"/>
    </row>
    <row r="14" spans="1:11">
      <c r="A14" s="110"/>
      <c r="B14" s="102"/>
      <c r="C14" s="113"/>
      <c r="D14" s="21"/>
      <c r="E14" s="21"/>
      <c r="F14" s="368" t="s">
        <v>235</v>
      </c>
      <c r="G14" s="369"/>
      <c r="H14" s="370">
        <v>6136</v>
      </c>
      <c r="I14" s="21"/>
    </row>
    <row r="15" spans="1:11">
      <c r="A15" s="101"/>
      <c r="B15" s="104"/>
      <c r="C15" s="103"/>
      <c r="F15" s="369" t="s">
        <v>236</v>
      </c>
      <c r="G15" s="369"/>
      <c r="H15" s="371">
        <v>4012</v>
      </c>
    </row>
    <row r="16" spans="1:11">
      <c r="A16" s="101" t="s">
        <v>27</v>
      </c>
      <c r="B16" s="104">
        <v>80</v>
      </c>
      <c r="C16" s="103"/>
    </row>
    <row r="17" spans="1:3">
      <c r="A17" s="101" t="s">
        <v>44</v>
      </c>
      <c r="B17" s="112">
        <v>48</v>
      </c>
      <c r="C17" s="103"/>
    </row>
    <row r="18" spans="1:3">
      <c r="A18" s="101" t="s">
        <v>12</v>
      </c>
      <c r="B18" s="104">
        <v>100</v>
      </c>
      <c r="C18" s="103"/>
    </row>
    <row r="19" spans="1:3">
      <c r="A19" s="101"/>
      <c r="B19" s="112"/>
      <c r="C19" s="103"/>
    </row>
    <row r="20" spans="1:3">
      <c r="A20" s="101" t="s">
        <v>25</v>
      </c>
      <c r="B20" s="112">
        <f>SUM(B15:B19)</f>
        <v>228</v>
      </c>
      <c r="C20" s="103"/>
    </row>
    <row r="21" spans="1:3" ht="54">
      <c r="A21" s="158" t="s">
        <v>30</v>
      </c>
      <c r="B21" s="213">
        <v>0</v>
      </c>
      <c r="C21" s="107" t="s">
        <v>190</v>
      </c>
    </row>
    <row r="23" spans="1:3">
      <c r="B23" s="28"/>
    </row>
    <row r="24" spans="1:3">
      <c r="B24" s="28"/>
    </row>
  </sheetData>
  <mergeCells count="1">
    <mergeCell ref="G7:K9"/>
  </mergeCells>
  <pageMargins left="0.7" right="0.7" top="0.75" bottom="0.75" header="0.3" footer="0.3"/>
  <pageSetup scale="59" fitToHeight="0" orientation="landscape" verticalDpi="360" r:id="rId1"/>
  <headerFooter>
    <oddHeader xml:space="preserve">&amp;C&amp;"Arial,Regular"&amp;14Kimball Public Library
Randolph, VT
VT FiberConnect Equipment Costs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Layout" zoomScaleNormal="100" workbookViewId="0">
      <selection activeCell="E10" sqref="E10:G11"/>
    </sheetView>
  </sheetViews>
  <sheetFormatPr defaultColWidth="9" defaultRowHeight="18"/>
  <cols>
    <col min="1" max="1" width="31.625" style="22" customWidth="1"/>
    <col min="2" max="2" width="14.75" style="22" customWidth="1"/>
    <col min="3" max="3" width="27.625" style="22" customWidth="1"/>
    <col min="4" max="4" width="5.75" style="22" customWidth="1"/>
    <col min="5" max="5" width="14" style="22" customWidth="1"/>
    <col min="6" max="16384" width="9" style="22"/>
  </cols>
  <sheetData>
    <row r="1" spans="1:11" ht="36" customHeight="1"/>
    <row r="2" spans="1:11" ht="36.7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8"/>
      <c r="K2" s="109"/>
    </row>
    <row r="3" spans="1:11">
      <c r="A3" s="101"/>
      <c r="B3" s="102"/>
      <c r="C3" s="103"/>
      <c r="E3" s="101"/>
      <c r="F3" s="102"/>
      <c r="G3" s="102"/>
      <c r="H3" s="102"/>
      <c r="I3" s="102"/>
      <c r="J3" s="102"/>
      <c r="K3" s="103"/>
    </row>
    <row r="4" spans="1:11">
      <c r="A4" s="101" t="s">
        <v>2</v>
      </c>
      <c r="B4" s="104">
        <v>1752</v>
      </c>
      <c r="C4" s="143"/>
      <c r="D4" s="29"/>
      <c r="E4" s="115">
        <v>164</v>
      </c>
      <c r="F4" s="102" t="s">
        <v>113</v>
      </c>
      <c r="G4" s="102"/>
      <c r="H4" s="102" t="s">
        <v>148</v>
      </c>
      <c r="I4" s="102"/>
      <c r="J4" s="102"/>
      <c r="K4" s="103"/>
    </row>
    <row r="5" spans="1:11">
      <c r="A5" s="101" t="s">
        <v>4</v>
      </c>
      <c r="B5" s="104">
        <v>425</v>
      </c>
      <c r="C5" s="143"/>
      <c r="D5" s="29"/>
      <c r="E5" s="115"/>
      <c r="F5" s="102"/>
      <c r="G5" s="102"/>
      <c r="H5" s="102"/>
      <c r="I5" s="102"/>
      <c r="J5" s="102"/>
      <c r="K5" s="103"/>
    </row>
    <row r="6" spans="1:11">
      <c r="A6" s="101"/>
      <c r="B6" s="104"/>
      <c r="C6" s="103"/>
      <c r="E6" s="136">
        <v>164</v>
      </c>
      <c r="F6" s="374" t="s">
        <v>212</v>
      </c>
      <c r="G6" s="379"/>
      <c r="H6" s="379"/>
      <c r="I6" s="379"/>
      <c r="J6" s="379"/>
      <c r="K6" s="103"/>
    </row>
    <row r="7" spans="1:11" ht="108">
      <c r="A7" s="144" t="s">
        <v>23</v>
      </c>
      <c r="B7" s="145">
        <f>SUM(B4:B5)</f>
        <v>2177</v>
      </c>
      <c r="C7" s="326" t="s">
        <v>19</v>
      </c>
      <c r="D7" s="24"/>
      <c r="E7" s="176"/>
      <c r="F7" s="376"/>
      <c r="G7" s="376"/>
      <c r="H7" s="376"/>
      <c r="I7" s="376"/>
      <c r="J7" s="376"/>
      <c r="K7" s="121"/>
    </row>
    <row r="8" spans="1:11" ht="36">
      <c r="A8" s="244" t="s">
        <v>18</v>
      </c>
      <c r="B8" s="245">
        <f>4900-B7</f>
        <v>2723</v>
      </c>
      <c r="C8" s="121"/>
    </row>
    <row r="9" spans="1:11" ht="25.9" customHeight="1"/>
    <row r="10" spans="1:11">
      <c r="A10" s="123" t="s">
        <v>205</v>
      </c>
      <c r="B10" s="108"/>
      <c r="C10" s="109"/>
      <c r="E10" s="368" t="s">
        <v>235</v>
      </c>
      <c r="F10" s="369"/>
      <c r="G10" s="370">
        <v>806</v>
      </c>
    </row>
    <row r="11" spans="1:11">
      <c r="A11" s="110"/>
      <c r="B11" s="102"/>
      <c r="C11" s="103"/>
      <c r="E11" s="369" t="s">
        <v>236</v>
      </c>
      <c r="F11" s="369"/>
      <c r="G11" s="371">
        <v>750</v>
      </c>
      <c r="H11" s="21"/>
      <c r="I11" s="21"/>
      <c r="J11" s="21"/>
      <c r="K11" s="21"/>
    </row>
    <row r="12" spans="1:11">
      <c r="A12" s="101" t="s">
        <v>92</v>
      </c>
      <c r="B12" s="104">
        <v>80</v>
      </c>
      <c r="C12" s="143"/>
      <c r="D12" s="29"/>
    </row>
    <row r="13" spans="1:11">
      <c r="A13" s="101" t="s">
        <v>12</v>
      </c>
      <c r="B13" s="104">
        <v>100</v>
      </c>
      <c r="C13" s="143"/>
      <c r="D13" s="29"/>
    </row>
    <row r="14" spans="1:11">
      <c r="A14" s="101"/>
      <c r="B14" s="102"/>
      <c r="C14" s="152"/>
      <c r="D14" s="23"/>
    </row>
    <row r="15" spans="1:11" ht="36">
      <c r="A15" s="325" t="s">
        <v>25</v>
      </c>
      <c r="B15" s="112">
        <f>SUM(B12:B14)</f>
        <v>180</v>
      </c>
      <c r="C15" s="103"/>
    </row>
    <row r="16" spans="1:11" ht="48" customHeight="1">
      <c r="A16" s="273" t="s">
        <v>30</v>
      </c>
      <c r="B16" s="274">
        <v>0</v>
      </c>
      <c r="C16" s="229"/>
      <c r="D16" s="243"/>
    </row>
    <row r="18" spans="2:4">
      <c r="B18" s="28"/>
    </row>
    <row r="19" spans="2:4">
      <c r="C19" s="28"/>
      <c r="D19" s="28"/>
    </row>
  </sheetData>
  <mergeCells count="1">
    <mergeCell ref="F6:J7"/>
  </mergeCells>
  <pageMargins left="0.7" right="0.7" top="0.75" bottom="0.75" header="0.3" footer="0.3"/>
  <pageSetup scale="77" fitToHeight="0" orientation="landscape" r:id="rId1"/>
  <headerFooter>
    <oddHeader xml:space="preserve">&amp;C&amp;"Arial,Regular"&amp;14R. K. Kittay Public Library
Rupert, VT
VT FiberConnect Equipment Costs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Layout" topLeftCell="A5" zoomScaleNormal="100" workbookViewId="0">
      <selection activeCell="E20" sqref="E20:G21"/>
    </sheetView>
  </sheetViews>
  <sheetFormatPr defaultColWidth="9" defaultRowHeight="18"/>
  <cols>
    <col min="1" max="1" width="32.125" style="22" customWidth="1"/>
    <col min="2" max="2" width="14.75" style="22" customWidth="1"/>
    <col min="3" max="3" width="27.875" style="22" customWidth="1"/>
    <col min="4" max="4" width="7.75" style="22" customWidth="1"/>
    <col min="5" max="5" width="17.5" style="22" customWidth="1"/>
    <col min="6" max="6" width="44.75" style="22" customWidth="1"/>
    <col min="7" max="7" width="14.125" style="22" customWidth="1"/>
    <col min="8" max="8" width="9" style="22"/>
    <col min="9" max="9" width="16.125" style="22" customWidth="1"/>
    <col min="10" max="16384" width="9" style="22"/>
  </cols>
  <sheetData>
    <row r="1" spans="1:9">
      <c r="F1" s="102"/>
      <c r="G1" s="102"/>
      <c r="H1" s="102"/>
      <c r="I1" s="102"/>
    </row>
    <row r="2" spans="1:9" ht="48.75" customHeight="1">
      <c r="A2" s="122" t="s">
        <v>143</v>
      </c>
      <c r="B2" s="99"/>
      <c r="C2" s="100"/>
      <c r="D2" s="21"/>
      <c r="E2" s="122" t="s">
        <v>127</v>
      </c>
      <c r="F2" s="108"/>
      <c r="G2" s="109"/>
      <c r="H2" s="102"/>
      <c r="I2" s="102"/>
    </row>
    <row r="3" spans="1:9">
      <c r="A3" s="101"/>
      <c r="B3" s="102"/>
      <c r="C3" s="103"/>
      <c r="E3" s="101"/>
      <c r="F3" s="102"/>
      <c r="G3" s="103"/>
      <c r="H3" s="102"/>
      <c r="I3" s="102"/>
    </row>
    <row r="4" spans="1:9" hidden="1">
      <c r="A4" s="101" t="s">
        <v>0</v>
      </c>
      <c r="B4" s="104"/>
      <c r="C4" s="103"/>
      <c r="E4" s="115">
        <v>360.8</v>
      </c>
      <c r="F4" s="102" t="s">
        <v>113</v>
      </c>
      <c r="G4" s="103"/>
      <c r="H4" s="102"/>
      <c r="I4" s="102"/>
    </row>
    <row r="5" spans="1:9">
      <c r="A5" s="101" t="s">
        <v>1</v>
      </c>
      <c r="B5" s="104">
        <v>1422</v>
      </c>
      <c r="C5" s="103"/>
      <c r="E5" s="115">
        <v>118.9</v>
      </c>
      <c r="F5" s="102" t="s">
        <v>196</v>
      </c>
      <c r="G5" s="103"/>
      <c r="H5" s="102"/>
      <c r="I5" s="102"/>
    </row>
    <row r="6" spans="1:9" hidden="1">
      <c r="A6" s="101" t="s">
        <v>2</v>
      </c>
      <c r="B6" s="102"/>
      <c r="C6" s="103"/>
      <c r="E6" s="101"/>
      <c r="F6" s="102"/>
      <c r="G6" s="103"/>
      <c r="H6" s="112">
        <v>164</v>
      </c>
      <c r="I6" s="102" t="s">
        <v>113</v>
      </c>
    </row>
    <row r="7" spans="1:9">
      <c r="A7" s="101" t="s">
        <v>3</v>
      </c>
      <c r="B7" s="104">
        <v>270</v>
      </c>
      <c r="C7" s="103"/>
      <c r="E7" s="101"/>
      <c r="F7" s="102"/>
      <c r="G7" s="103"/>
      <c r="H7" s="112"/>
      <c r="I7" s="102"/>
    </row>
    <row r="8" spans="1:9" hidden="1">
      <c r="A8" s="101" t="s">
        <v>4</v>
      </c>
      <c r="B8" s="104"/>
      <c r="C8" s="103"/>
      <c r="E8" s="101"/>
      <c r="F8" s="102"/>
      <c r="G8" s="103"/>
      <c r="H8" s="112"/>
      <c r="I8" s="103"/>
    </row>
    <row r="9" spans="1:9">
      <c r="A9" s="101" t="s">
        <v>5</v>
      </c>
      <c r="B9" s="104">
        <v>738</v>
      </c>
      <c r="C9" s="103"/>
      <c r="E9" s="101"/>
      <c r="F9" s="102"/>
      <c r="G9" s="103" t="s">
        <v>194</v>
      </c>
      <c r="H9" s="102"/>
      <c r="I9" s="102"/>
    </row>
    <row r="10" spans="1:9" hidden="1">
      <c r="A10" s="101" t="s">
        <v>6</v>
      </c>
      <c r="B10" s="104"/>
      <c r="C10" s="103"/>
      <c r="E10" s="101"/>
      <c r="F10" s="102"/>
      <c r="G10" s="103"/>
      <c r="H10" s="112">
        <v>123</v>
      </c>
      <c r="I10" s="102" t="s">
        <v>117</v>
      </c>
    </row>
    <row r="11" spans="1:9">
      <c r="A11" s="101" t="s">
        <v>126</v>
      </c>
      <c r="B11" s="104">
        <f>652*4</f>
        <v>2608</v>
      </c>
      <c r="C11" s="103"/>
      <c r="E11" s="101"/>
      <c r="F11" s="102"/>
      <c r="G11" s="103"/>
      <c r="H11" s="112"/>
      <c r="I11" s="102"/>
    </row>
    <row r="12" spans="1:9" hidden="1">
      <c r="A12" s="101" t="s">
        <v>11</v>
      </c>
      <c r="B12" s="104"/>
      <c r="C12" s="103"/>
      <c r="E12" s="101"/>
      <c r="F12" s="102"/>
      <c r="G12" s="103"/>
      <c r="H12" s="112"/>
      <c r="I12" s="102" t="s">
        <v>122</v>
      </c>
    </row>
    <row r="13" spans="1:9" ht="234" hidden="1">
      <c r="A13" s="101" t="s">
        <v>21</v>
      </c>
      <c r="B13" s="102"/>
      <c r="C13" s="103"/>
      <c r="E13" s="101"/>
      <c r="F13" s="102"/>
      <c r="G13" s="103"/>
      <c r="H13" s="169"/>
      <c r="I13" s="262" t="s">
        <v>116</v>
      </c>
    </row>
    <row r="14" spans="1:9" ht="90">
      <c r="A14" s="105" t="s">
        <v>23</v>
      </c>
      <c r="B14" s="146">
        <f>SUM(B4:B12)</f>
        <v>5038</v>
      </c>
      <c r="C14" s="107" t="s">
        <v>163</v>
      </c>
      <c r="D14" s="24"/>
      <c r="E14" s="161">
        <v>118.9</v>
      </c>
      <c r="F14" s="261" t="s">
        <v>195</v>
      </c>
      <c r="G14" s="103"/>
      <c r="H14" s="102"/>
      <c r="I14" s="102"/>
    </row>
    <row r="15" spans="1:9">
      <c r="A15" s="24"/>
      <c r="B15" s="44"/>
      <c r="C15" s="31"/>
      <c r="D15" s="31"/>
      <c r="E15" s="247">
        <v>63.96</v>
      </c>
      <c r="F15" s="237" t="s">
        <v>185</v>
      </c>
      <c r="G15" s="103"/>
      <c r="H15" s="102"/>
      <c r="I15" s="102"/>
    </row>
    <row r="16" spans="1:9" ht="90">
      <c r="C16" s="28"/>
      <c r="D16" s="28"/>
      <c r="E16" s="268"/>
      <c r="F16" s="269" t="s">
        <v>116</v>
      </c>
      <c r="G16" s="121"/>
      <c r="H16" s="102"/>
      <c r="I16" s="102"/>
    </row>
    <row r="17" spans="1:7">
      <c r="A17" s="123" t="s">
        <v>193</v>
      </c>
      <c r="B17" s="108"/>
      <c r="C17" s="109"/>
    </row>
    <row r="18" spans="1:7">
      <c r="A18" s="110"/>
      <c r="B18" s="102"/>
      <c r="C18" s="113"/>
      <c r="D18" s="21"/>
      <c r="E18" s="21"/>
      <c r="F18" s="21"/>
      <c r="G18" s="21"/>
    </row>
    <row r="19" spans="1:7">
      <c r="A19" s="101" t="s">
        <v>12</v>
      </c>
      <c r="B19" s="104">
        <v>100</v>
      </c>
      <c r="C19" s="103"/>
    </row>
    <row r="20" spans="1:7">
      <c r="A20" s="101" t="s">
        <v>27</v>
      </c>
      <c r="B20" s="112">
        <v>80</v>
      </c>
      <c r="C20" s="103"/>
      <c r="E20" s="368" t="s">
        <v>235</v>
      </c>
      <c r="F20" s="369"/>
      <c r="G20" s="370">
        <v>3012</v>
      </c>
    </row>
    <row r="21" spans="1:7">
      <c r="A21" s="101" t="s">
        <v>25</v>
      </c>
      <c r="B21" s="112">
        <f>SUM(B19:B20)</f>
        <v>180</v>
      </c>
      <c r="C21" s="103"/>
      <c r="E21" s="369" t="s">
        <v>236</v>
      </c>
      <c r="F21" s="369"/>
      <c r="G21" s="371">
        <v>3000</v>
      </c>
    </row>
    <row r="22" spans="1:7" ht="36">
      <c r="A22" s="158" t="s">
        <v>30</v>
      </c>
      <c r="B22" s="213">
        <v>180</v>
      </c>
      <c r="C22" s="160" t="s">
        <v>154</v>
      </c>
      <c r="D22" s="60"/>
    </row>
    <row r="24" spans="1:7">
      <c r="B24" s="25"/>
    </row>
    <row r="25" spans="1:7">
      <c r="B25" s="28"/>
    </row>
  </sheetData>
  <pageMargins left="0.7" right="0.7" top="0.75" bottom="0.75" header="0.3" footer="0.3"/>
  <pageSetup scale="72" fitToHeight="0" orientation="landscape" verticalDpi="360" r:id="rId1"/>
  <headerFooter>
    <oddHeader xml:space="preserve">&amp;C&amp;"Arial,Regular"&amp;14Maclure Library
Pittsford, VT
VT FiberConnect Equipment Costs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view="pageLayout" topLeftCell="A2" zoomScaleNormal="100" workbookViewId="0">
      <selection activeCell="E18" sqref="E18:G19"/>
    </sheetView>
  </sheetViews>
  <sheetFormatPr defaultColWidth="19.875" defaultRowHeight="18"/>
  <cols>
    <col min="1" max="1" width="35.875" style="22" customWidth="1"/>
    <col min="2" max="2" width="19.875" style="22"/>
    <col min="3" max="3" width="29.25" style="22" customWidth="1"/>
    <col min="4" max="4" width="6.625" style="22" customWidth="1"/>
    <col min="5" max="5" width="14.125" style="22" customWidth="1"/>
    <col min="6" max="6" width="44.25" style="22" customWidth="1"/>
    <col min="7" max="7" width="21.125" style="22" customWidth="1"/>
    <col min="8" max="16384" width="19.875" style="22"/>
  </cols>
  <sheetData>
    <row r="2" spans="1:11" ht="36.7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9"/>
    </row>
    <row r="3" spans="1:11">
      <c r="A3" s="101"/>
      <c r="B3" s="102"/>
      <c r="C3" s="103"/>
      <c r="E3" s="101"/>
      <c r="F3" s="102"/>
      <c r="G3" s="102"/>
      <c r="H3" s="103"/>
    </row>
    <row r="4" spans="1:11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2" t="s">
        <v>148</v>
      </c>
      <c r="H4" s="103"/>
    </row>
    <row r="5" spans="1:11">
      <c r="A5" s="101" t="s">
        <v>3</v>
      </c>
      <c r="B5" s="104">
        <v>1422</v>
      </c>
      <c r="C5" s="103"/>
      <c r="E5" s="101"/>
      <c r="F5" s="102"/>
      <c r="G5" s="102"/>
      <c r="H5" s="103"/>
    </row>
    <row r="6" spans="1:11">
      <c r="A6" s="101" t="s">
        <v>5</v>
      </c>
      <c r="B6" s="104">
        <v>738</v>
      </c>
      <c r="C6" s="103"/>
      <c r="E6" s="115">
        <v>63.96</v>
      </c>
      <c r="F6" s="102" t="s">
        <v>117</v>
      </c>
      <c r="G6" s="102" t="s">
        <v>139</v>
      </c>
      <c r="H6" s="103"/>
    </row>
    <row r="7" spans="1:11">
      <c r="A7" s="101" t="s">
        <v>10</v>
      </c>
      <c r="B7" s="104">
        <v>652</v>
      </c>
      <c r="C7" s="103"/>
      <c r="E7" s="115"/>
      <c r="F7" s="102"/>
      <c r="G7" s="102"/>
      <c r="H7" s="103"/>
    </row>
    <row r="8" spans="1:11">
      <c r="A8" s="101" t="s">
        <v>11</v>
      </c>
      <c r="B8" s="104">
        <v>851</v>
      </c>
      <c r="C8" s="103"/>
      <c r="E8" s="101"/>
      <c r="F8" s="102"/>
      <c r="G8" s="102"/>
      <c r="H8" s="103"/>
    </row>
    <row r="9" spans="1:11" ht="99.75" customHeight="1">
      <c r="A9" s="105" t="s">
        <v>23</v>
      </c>
      <c r="B9" s="106">
        <f>SUM(B4:B8)</f>
        <v>5085</v>
      </c>
      <c r="C9" s="107" t="s">
        <v>163</v>
      </c>
      <c r="D9" s="24"/>
      <c r="E9" s="199">
        <v>118.9</v>
      </c>
      <c r="F9" s="200" t="s">
        <v>146</v>
      </c>
      <c r="G9" s="102"/>
      <c r="H9" s="103"/>
    </row>
    <row r="10" spans="1:11" s="24" customFormat="1" ht="36">
      <c r="B10" s="43"/>
      <c r="E10" s="201">
        <v>63.96</v>
      </c>
      <c r="F10" s="135" t="s">
        <v>160</v>
      </c>
      <c r="G10" s="391" t="s">
        <v>156</v>
      </c>
      <c r="H10" s="402"/>
    </row>
    <row r="11" spans="1:11" s="24" customFormat="1">
      <c r="B11" s="43"/>
      <c r="E11" s="201"/>
      <c r="F11" s="135"/>
      <c r="G11" s="391"/>
      <c r="H11" s="402"/>
    </row>
    <row r="12" spans="1:11">
      <c r="E12" s="115"/>
      <c r="F12" s="102"/>
      <c r="G12" s="379"/>
      <c r="H12" s="389"/>
    </row>
    <row r="13" spans="1:11">
      <c r="A13" s="123" t="s">
        <v>150</v>
      </c>
      <c r="B13" s="108"/>
      <c r="C13" s="109"/>
      <c r="E13" s="203"/>
      <c r="F13" s="102"/>
      <c r="G13" s="379"/>
      <c r="H13" s="389"/>
    </row>
    <row r="14" spans="1:11" ht="29.25" customHeight="1">
      <c r="A14" s="110"/>
      <c r="B14" s="102"/>
      <c r="C14" s="113"/>
      <c r="D14" s="21"/>
      <c r="E14" s="204"/>
      <c r="F14" s="205"/>
      <c r="G14" s="376"/>
      <c r="H14" s="390"/>
      <c r="I14" s="21"/>
      <c r="J14" s="21"/>
      <c r="K14" s="21"/>
    </row>
    <row r="15" spans="1:11">
      <c r="A15" s="110" t="s">
        <v>121</v>
      </c>
      <c r="B15" s="112">
        <v>41</v>
      </c>
      <c r="C15" s="113"/>
      <c r="D15" s="21"/>
      <c r="E15" s="21"/>
      <c r="F15" s="21"/>
      <c r="G15" s="21"/>
      <c r="H15" s="21"/>
      <c r="I15" s="21"/>
      <c r="J15" s="21"/>
      <c r="K15" s="21"/>
    </row>
    <row r="16" spans="1:11">
      <c r="A16" s="101" t="s">
        <v>8</v>
      </c>
      <c r="B16" s="104">
        <v>45</v>
      </c>
      <c r="C16" s="103"/>
      <c r="E16" s="21"/>
      <c r="F16" s="21"/>
      <c r="G16" s="21"/>
      <c r="H16" s="21"/>
      <c r="I16" s="21"/>
      <c r="J16" s="21"/>
    </row>
    <row r="17" spans="1:7">
      <c r="A17" s="101" t="s">
        <v>9</v>
      </c>
      <c r="B17" s="104">
        <v>707</v>
      </c>
      <c r="C17" s="103"/>
    </row>
    <row r="18" spans="1:7">
      <c r="A18" s="101" t="s">
        <v>12</v>
      </c>
      <c r="B18" s="104">
        <v>100</v>
      </c>
      <c r="C18" s="103"/>
      <c r="E18" s="368" t="s">
        <v>235</v>
      </c>
      <c r="F18" s="369"/>
      <c r="G18" s="370">
        <v>3036</v>
      </c>
    </row>
    <row r="19" spans="1:7">
      <c r="A19" s="101" t="s">
        <v>25</v>
      </c>
      <c r="B19" s="112">
        <f>SUM(B15:B18)</f>
        <v>893</v>
      </c>
      <c r="C19" s="103"/>
      <c r="E19" s="369" t="s">
        <v>236</v>
      </c>
      <c r="F19" s="369"/>
      <c r="G19" s="371">
        <v>5512</v>
      </c>
    </row>
    <row r="20" spans="1:7" ht="44.25" customHeight="1">
      <c r="A20" s="158" t="s">
        <v>30</v>
      </c>
      <c r="B20" s="206">
        <f>-(B10-B19)</f>
        <v>893</v>
      </c>
      <c r="C20" s="160" t="s">
        <v>154</v>
      </c>
      <c r="D20" s="60"/>
    </row>
    <row r="22" spans="1:7">
      <c r="B22" s="23"/>
    </row>
    <row r="23" spans="1:7">
      <c r="C23" s="28"/>
      <c r="D23" s="28"/>
    </row>
  </sheetData>
  <mergeCells count="1">
    <mergeCell ref="G10:H14"/>
  </mergeCells>
  <pageMargins left="0.7" right="0.7" top="0.75" bottom="0.75" header="0.3" footer="0.3"/>
  <pageSetup scale="60" fitToHeight="0" orientation="landscape" r:id="rId1"/>
  <headerFooter>
    <oddHeader xml:space="preserve">&amp;C&amp;"Arial,Bold"&amp;14McCullough Free Library
North Bennington, VT
VT FiberConnect Equipment Costs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E18" sqref="E18"/>
    </sheetView>
  </sheetViews>
  <sheetFormatPr defaultColWidth="9" defaultRowHeight="18"/>
  <cols>
    <col min="1" max="1" width="32.75" style="22" customWidth="1"/>
    <col min="2" max="2" width="14.75" style="22" customWidth="1"/>
    <col min="3" max="3" width="30.625" style="22" customWidth="1"/>
    <col min="4" max="4" width="20.25" style="22" customWidth="1"/>
    <col min="5" max="5" width="46.5" style="22" customWidth="1"/>
    <col min="6" max="16384" width="9" style="22"/>
  </cols>
  <sheetData>
    <row r="1" spans="1:9" ht="49.5" customHeight="1">
      <c r="A1" s="21" t="s">
        <v>15</v>
      </c>
      <c r="B1" s="21"/>
      <c r="C1" s="21"/>
      <c r="D1" s="21"/>
    </row>
    <row r="2" spans="1:9">
      <c r="B2" s="22" t="s">
        <v>17</v>
      </c>
      <c r="D2" s="22" t="s">
        <v>133</v>
      </c>
    </row>
    <row r="3" spans="1:9">
      <c r="A3" s="22" t="s">
        <v>1</v>
      </c>
      <c r="B3" s="29">
        <v>1422</v>
      </c>
      <c r="D3" s="23">
        <v>118.9</v>
      </c>
      <c r="E3" s="22" t="s">
        <v>113</v>
      </c>
    </row>
    <row r="4" spans="1:9">
      <c r="A4" s="22" t="s">
        <v>4</v>
      </c>
      <c r="B4" s="29">
        <v>425</v>
      </c>
      <c r="D4" s="23"/>
    </row>
    <row r="5" spans="1:9">
      <c r="A5" s="22" t="s">
        <v>5</v>
      </c>
      <c r="B5" s="29">
        <v>738</v>
      </c>
      <c r="D5" s="23">
        <v>63.96</v>
      </c>
      <c r="E5" s="22" t="s">
        <v>117</v>
      </c>
    </row>
    <row r="6" spans="1:9">
      <c r="A6" s="22" t="s">
        <v>109</v>
      </c>
      <c r="B6" s="23">
        <f>6*652</f>
        <v>3912</v>
      </c>
      <c r="D6" s="23"/>
    </row>
    <row r="7" spans="1:9">
      <c r="B7" s="29"/>
      <c r="D7" s="46">
        <v>118.9</v>
      </c>
      <c r="E7" s="47" t="s">
        <v>128</v>
      </c>
    </row>
    <row r="8" spans="1:9" ht="90">
      <c r="A8" s="24" t="s">
        <v>23</v>
      </c>
      <c r="B8" s="25">
        <f>SUM(B3:B6)</f>
        <v>6497</v>
      </c>
      <c r="C8" s="24" t="s">
        <v>19</v>
      </c>
      <c r="D8" s="66">
        <v>63.96</v>
      </c>
      <c r="E8" s="48" t="s">
        <v>132</v>
      </c>
      <c r="F8" s="31"/>
      <c r="G8" s="31"/>
    </row>
    <row r="9" spans="1:9" ht="72">
      <c r="E9" s="24" t="s">
        <v>116</v>
      </c>
    </row>
    <row r="10" spans="1:9">
      <c r="A10" s="22" t="s">
        <v>98</v>
      </c>
    </row>
    <row r="11" spans="1:9">
      <c r="A11" s="21"/>
      <c r="C11" s="21"/>
      <c r="D11" s="21"/>
      <c r="E11" s="21"/>
      <c r="F11" s="21"/>
      <c r="G11" s="21"/>
      <c r="H11" s="21"/>
      <c r="I11" s="21"/>
    </row>
    <row r="12" spans="1:9">
      <c r="A12" s="22" t="s">
        <v>28</v>
      </c>
      <c r="B12" s="29">
        <v>250</v>
      </c>
    </row>
    <row r="13" spans="1:9">
      <c r="A13" s="22" t="s">
        <v>44</v>
      </c>
      <c r="B13" s="23">
        <v>48</v>
      </c>
      <c r="E13" s="368" t="s">
        <v>239</v>
      </c>
      <c r="F13" s="369"/>
      <c r="G13" s="370"/>
    </row>
    <row r="14" spans="1:9">
      <c r="A14" s="22" t="s">
        <v>9</v>
      </c>
      <c r="B14" s="29">
        <v>707</v>
      </c>
      <c r="E14" s="369" t="s">
        <v>240</v>
      </c>
      <c r="F14" s="369"/>
      <c r="G14" s="371"/>
    </row>
    <row r="15" spans="1:9">
      <c r="A15" s="22" t="s">
        <v>12</v>
      </c>
      <c r="B15" s="29">
        <v>100</v>
      </c>
      <c r="E15" s="368" t="s">
        <v>241</v>
      </c>
      <c r="F15" s="369"/>
      <c r="G15" s="370"/>
    </row>
    <row r="16" spans="1:9">
      <c r="B16" s="23"/>
      <c r="E16" s="369"/>
      <c r="F16" s="369"/>
      <c r="G16" s="371"/>
    </row>
    <row r="17" spans="1:4">
      <c r="A17" s="64" t="s">
        <v>25</v>
      </c>
      <c r="B17" s="23">
        <f>SUM(B12:B16)</f>
        <v>1105</v>
      </c>
    </row>
    <row r="18" spans="1:4" ht="54">
      <c r="A18" s="60" t="s">
        <v>30</v>
      </c>
      <c r="B18" s="65">
        <v>1105</v>
      </c>
      <c r="C18" s="63" t="s">
        <v>111</v>
      </c>
      <c r="D18" s="64"/>
    </row>
    <row r="19" spans="1:4">
      <c r="B19" s="23"/>
    </row>
    <row r="20" spans="1:4">
      <c r="A20" s="22" t="s">
        <v>24</v>
      </c>
      <c r="B20" s="23">
        <v>6497</v>
      </c>
    </row>
    <row r="21" spans="1:4">
      <c r="C21" s="28"/>
    </row>
  </sheetData>
  <pageMargins left="0.7" right="0.7" top="0.75" bottom="0.75" header="0.3" footer="0.3"/>
  <pageSetup scale="74" fitToHeight="0" orientation="landscape" verticalDpi="360" r:id="rId1"/>
  <headerFooter>
    <oddHeader xml:space="preserve">&amp;C&amp;"Arial,Regular"&amp;14Mark Skinner Library
Manchester, VT
VT FiberConnect Estimated Equipment Costs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view="pageLayout" topLeftCell="A3" zoomScaleNormal="100" workbookViewId="0">
      <selection activeCell="E15" sqref="E15:G16"/>
    </sheetView>
  </sheetViews>
  <sheetFormatPr defaultColWidth="9" defaultRowHeight="18"/>
  <cols>
    <col min="1" max="1" width="24.125" style="22" customWidth="1"/>
    <col min="2" max="2" width="14.75" style="22" customWidth="1"/>
    <col min="3" max="3" width="40.125" style="22" customWidth="1"/>
    <col min="4" max="4" width="9.375" style="22" customWidth="1"/>
    <col min="5" max="5" width="15" style="22" customWidth="1"/>
    <col min="6" max="6" width="24.375" style="22" customWidth="1"/>
    <col min="7" max="16384" width="9" style="22"/>
  </cols>
  <sheetData>
    <row r="2" spans="1:10" ht="50.2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9"/>
    </row>
    <row r="3" spans="1:10">
      <c r="A3" s="101"/>
      <c r="B3" s="102"/>
      <c r="C3" s="103"/>
      <c r="E3" s="101"/>
      <c r="F3" s="102"/>
      <c r="G3" s="102"/>
      <c r="H3" s="102"/>
      <c r="I3" s="102"/>
      <c r="J3" s="103"/>
    </row>
    <row r="4" spans="1:10">
      <c r="A4" s="101" t="s">
        <v>1</v>
      </c>
      <c r="B4" s="104">
        <v>1752</v>
      </c>
      <c r="C4" s="103"/>
      <c r="E4" s="115">
        <v>360.8</v>
      </c>
      <c r="F4" s="102" t="s">
        <v>113</v>
      </c>
      <c r="G4" s="102" t="s">
        <v>148</v>
      </c>
      <c r="H4" s="102"/>
      <c r="I4" s="102"/>
      <c r="J4" s="103"/>
    </row>
    <row r="5" spans="1:10">
      <c r="A5" s="101" t="s">
        <v>4</v>
      </c>
      <c r="B5" s="104">
        <v>425</v>
      </c>
      <c r="C5" s="103"/>
      <c r="E5" s="101"/>
      <c r="F5" s="102"/>
      <c r="G5" s="102"/>
      <c r="H5" s="102"/>
      <c r="I5" s="102"/>
      <c r="J5" s="103"/>
    </row>
    <row r="6" spans="1:10">
      <c r="A6" s="101" t="s">
        <v>105</v>
      </c>
      <c r="B6" s="104">
        <f>3*652</f>
        <v>1956</v>
      </c>
      <c r="C6" s="103"/>
      <c r="E6" s="101"/>
      <c r="F6" s="102"/>
      <c r="G6" s="102"/>
      <c r="H6" s="102"/>
      <c r="I6" s="102"/>
      <c r="J6" s="103"/>
    </row>
    <row r="7" spans="1:10">
      <c r="A7" s="101"/>
      <c r="B7" s="102"/>
      <c r="C7" s="103"/>
      <c r="E7" s="253">
        <v>360.8</v>
      </c>
      <c r="F7" s="374" t="s">
        <v>208</v>
      </c>
      <c r="G7" s="379"/>
      <c r="H7" s="379"/>
      <c r="I7" s="379"/>
      <c r="J7" s="103"/>
    </row>
    <row r="8" spans="1:10" ht="54">
      <c r="A8" s="144" t="s">
        <v>23</v>
      </c>
      <c r="B8" s="145">
        <f>SUM(B4:B6)</f>
        <v>4133</v>
      </c>
      <c r="C8" s="289" t="s">
        <v>19</v>
      </c>
      <c r="D8" s="24"/>
      <c r="E8" s="176"/>
      <c r="F8" s="376"/>
      <c r="G8" s="376"/>
      <c r="H8" s="376"/>
      <c r="I8" s="376"/>
      <c r="J8" s="121"/>
    </row>
    <row r="9" spans="1:10">
      <c r="A9" s="176" t="s">
        <v>18</v>
      </c>
      <c r="B9" s="245">
        <f>4900-B8</f>
        <v>767</v>
      </c>
      <c r="C9" s="121"/>
    </row>
    <row r="11" spans="1:10">
      <c r="A11" s="123" t="s">
        <v>171</v>
      </c>
      <c r="B11" s="108"/>
      <c r="C11" s="109"/>
    </row>
    <row r="12" spans="1:10">
      <c r="A12" s="110"/>
      <c r="B12" s="102"/>
      <c r="C12" s="113"/>
      <c r="D12" s="21"/>
      <c r="E12" s="21"/>
      <c r="F12" s="21"/>
      <c r="G12" s="21"/>
      <c r="H12" s="21"/>
      <c r="I12" s="21"/>
      <c r="J12" s="21"/>
    </row>
    <row r="13" spans="1:10">
      <c r="A13" s="101" t="s">
        <v>7</v>
      </c>
      <c r="B13" s="104">
        <v>200</v>
      </c>
      <c r="C13" s="103"/>
    </row>
    <row r="14" spans="1:10">
      <c r="A14" s="101" t="s">
        <v>8</v>
      </c>
      <c r="B14" s="104">
        <v>45</v>
      </c>
      <c r="C14" s="103"/>
    </row>
    <row r="15" spans="1:10">
      <c r="A15" s="101" t="s">
        <v>9</v>
      </c>
      <c r="B15" s="104">
        <v>707</v>
      </c>
      <c r="C15" s="103"/>
      <c r="E15" s="368" t="s">
        <v>235</v>
      </c>
      <c r="F15" s="369"/>
      <c r="G15" s="370">
        <v>1659</v>
      </c>
    </row>
    <row r="16" spans="1:10">
      <c r="A16" s="101" t="s">
        <v>12</v>
      </c>
      <c r="B16" s="104">
        <v>100</v>
      </c>
      <c r="C16" s="103"/>
      <c r="E16" s="369" t="s">
        <v>236</v>
      </c>
      <c r="F16" s="369"/>
      <c r="G16" s="371">
        <v>4000</v>
      </c>
    </row>
    <row r="17" spans="1:4">
      <c r="A17" s="101"/>
      <c r="B17" s="112"/>
      <c r="C17" s="103"/>
    </row>
    <row r="18" spans="1:4" ht="36">
      <c r="A18" s="287" t="s">
        <v>25</v>
      </c>
      <c r="B18" s="112">
        <f>SUM(B13:B17)</f>
        <v>1052</v>
      </c>
      <c r="C18" s="103"/>
    </row>
    <row r="19" spans="1:4" ht="54">
      <c r="A19" s="158" t="s">
        <v>30</v>
      </c>
      <c r="B19" s="206">
        <f>-(B9-B18)</f>
        <v>285</v>
      </c>
      <c r="C19" s="160" t="s">
        <v>111</v>
      </c>
      <c r="D19" s="60"/>
    </row>
    <row r="21" spans="1:4">
      <c r="B21" s="23"/>
      <c r="C21" s="23"/>
      <c r="D21" s="23"/>
    </row>
    <row r="22" spans="1:4">
      <c r="C22" s="28"/>
      <c r="D22" s="28"/>
    </row>
  </sheetData>
  <mergeCells count="1">
    <mergeCell ref="F7:I8"/>
  </mergeCells>
  <pageMargins left="0.7" right="0.7" top="0.75" bottom="0.75" header="0.3" footer="0.3"/>
  <pageSetup scale="70" fitToHeight="0" orientation="landscape" verticalDpi="360" r:id="rId1"/>
  <headerFooter>
    <oddHeader xml:space="preserve">&amp;C&amp;"Arial,Regular"&amp;14Moore Free Library
Newfane, VT
VT FiberConnect Equipment Costs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view="pageLayout" zoomScaleNormal="100" workbookViewId="0">
      <selection activeCell="G14" sqref="G14"/>
    </sheetView>
  </sheetViews>
  <sheetFormatPr defaultColWidth="9" defaultRowHeight="18"/>
  <cols>
    <col min="1" max="1" width="32.625" style="22" customWidth="1"/>
    <col min="2" max="2" width="14.75" style="22" customWidth="1"/>
    <col min="3" max="3" width="30.5" style="22" customWidth="1"/>
    <col min="4" max="4" width="9.75" style="22" customWidth="1"/>
    <col min="5" max="5" width="12" style="22" customWidth="1"/>
    <col min="6" max="6" width="10.5" style="22" customWidth="1"/>
    <col min="7" max="7" width="30.375" style="22" customWidth="1"/>
    <col min="8" max="16384" width="9" style="22"/>
  </cols>
  <sheetData>
    <row r="2" spans="1:12" ht="53.2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8"/>
      <c r="K2" s="108"/>
      <c r="L2" s="109"/>
    </row>
    <row r="3" spans="1:12">
      <c r="A3" s="101"/>
      <c r="B3" s="102"/>
      <c r="C3" s="103"/>
      <c r="E3" s="101"/>
      <c r="F3" s="102"/>
      <c r="G3" s="102"/>
      <c r="H3" s="102"/>
      <c r="I3" s="102"/>
      <c r="J3" s="102"/>
      <c r="K3" s="102"/>
      <c r="L3" s="103"/>
    </row>
    <row r="4" spans="1:12">
      <c r="A4" s="101" t="s">
        <v>1</v>
      </c>
      <c r="B4" s="104">
        <v>1422</v>
      </c>
      <c r="C4" s="103"/>
      <c r="E4" s="115">
        <v>118.9</v>
      </c>
      <c r="F4" s="102" t="s">
        <v>113</v>
      </c>
      <c r="H4" s="102" t="s">
        <v>148</v>
      </c>
      <c r="I4" s="102"/>
      <c r="J4" s="102"/>
      <c r="K4" s="102"/>
      <c r="L4" s="103"/>
    </row>
    <row r="5" spans="1:12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2"/>
      <c r="K5" s="102"/>
      <c r="L5" s="103"/>
    </row>
    <row r="6" spans="1:12">
      <c r="A6" s="101" t="s">
        <v>4</v>
      </c>
      <c r="B6" s="104">
        <v>425</v>
      </c>
      <c r="C6" s="103"/>
      <c r="E6" s="115"/>
      <c r="F6" s="102"/>
      <c r="G6" s="102"/>
      <c r="H6" s="102"/>
      <c r="I6" s="102"/>
      <c r="J6" s="102"/>
      <c r="K6" s="102"/>
      <c r="L6" s="103"/>
    </row>
    <row r="7" spans="1:12">
      <c r="A7" s="101" t="s">
        <v>103</v>
      </c>
      <c r="B7" s="104">
        <f>2*652</f>
        <v>1304</v>
      </c>
      <c r="C7" s="103"/>
      <c r="E7" s="115"/>
      <c r="F7" s="102"/>
      <c r="G7" s="102"/>
      <c r="H7" s="102"/>
      <c r="I7" s="102"/>
      <c r="J7" s="102"/>
      <c r="K7" s="102"/>
      <c r="L7" s="103"/>
    </row>
    <row r="8" spans="1:12">
      <c r="A8" s="101"/>
      <c r="B8" s="102"/>
      <c r="C8" s="103"/>
      <c r="E8" s="178">
        <v>118.9</v>
      </c>
      <c r="F8" s="167" t="s">
        <v>146</v>
      </c>
      <c r="G8" s="102"/>
      <c r="H8" s="102"/>
      <c r="I8" s="102"/>
      <c r="J8" s="102"/>
      <c r="K8" s="102"/>
      <c r="L8" s="103"/>
    </row>
    <row r="9" spans="1:12" ht="97.5" customHeight="1">
      <c r="A9" s="144" t="s">
        <v>23</v>
      </c>
      <c r="B9" s="145">
        <f>SUM(B4:B7)</f>
        <v>3421</v>
      </c>
      <c r="C9" s="116" t="s">
        <v>163</v>
      </c>
      <c r="D9" s="24"/>
      <c r="E9" s="101"/>
      <c r="F9" s="102"/>
      <c r="G9" s="117"/>
      <c r="H9" s="102"/>
      <c r="I9" s="102"/>
      <c r="J9" s="102"/>
      <c r="K9" s="102"/>
      <c r="L9" s="103"/>
    </row>
    <row r="10" spans="1:12" ht="36">
      <c r="A10" s="148" t="s">
        <v>152</v>
      </c>
      <c r="B10" s="177">
        <f>4900-B9</f>
        <v>1479</v>
      </c>
      <c r="C10" s="121"/>
      <c r="E10" s="176"/>
      <c r="F10" s="120"/>
      <c r="G10" s="120"/>
      <c r="H10" s="120"/>
      <c r="I10" s="120"/>
      <c r="J10" s="120"/>
      <c r="K10" s="120"/>
      <c r="L10" s="121"/>
    </row>
    <row r="11" spans="1:12">
      <c r="A11" s="171"/>
      <c r="B11" s="172"/>
    </row>
    <row r="13" spans="1:12">
      <c r="A13" s="123" t="s">
        <v>150</v>
      </c>
      <c r="B13" s="108"/>
      <c r="C13" s="109"/>
      <c r="E13" s="368" t="s">
        <v>235</v>
      </c>
      <c r="F13" s="369"/>
      <c r="G13" s="370">
        <v>3446</v>
      </c>
    </row>
    <row r="14" spans="1:12">
      <c r="A14" s="110"/>
      <c r="B14" s="102"/>
      <c r="C14" s="103"/>
      <c r="E14" s="369" t="s">
        <v>236</v>
      </c>
      <c r="F14" s="369"/>
      <c r="G14" s="371">
        <v>1680</v>
      </c>
      <c r="H14" s="21"/>
      <c r="I14" s="21"/>
      <c r="J14" s="21"/>
      <c r="K14" s="21"/>
    </row>
    <row r="15" spans="1:12">
      <c r="A15" s="101" t="s">
        <v>165</v>
      </c>
      <c r="B15" s="104">
        <v>525</v>
      </c>
      <c r="C15" s="103"/>
    </row>
    <row r="16" spans="1:12">
      <c r="A16" s="101" t="s">
        <v>12</v>
      </c>
      <c r="B16" s="104">
        <v>100</v>
      </c>
      <c r="C16" s="103"/>
    </row>
    <row r="17" spans="1:5">
      <c r="A17" s="101"/>
      <c r="B17" s="112"/>
      <c r="C17" s="103"/>
    </row>
    <row r="18" spans="1:5">
      <c r="A18" s="101" t="s">
        <v>25</v>
      </c>
      <c r="B18" s="112">
        <f>SUM(B15:B17)</f>
        <v>625</v>
      </c>
      <c r="C18" s="103"/>
    </row>
    <row r="19" spans="1:5" ht="36">
      <c r="A19" s="174" t="s">
        <v>30</v>
      </c>
      <c r="B19" s="175">
        <v>0</v>
      </c>
      <c r="C19" s="403" t="s">
        <v>164</v>
      </c>
      <c r="D19" s="173"/>
      <c r="E19" s="67"/>
    </row>
    <row r="20" spans="1:5">
      <c r="A20" s="176"/>
      <c r="B20" s="120"/>
      <c r="C20" s="404"/>
      <c r="D20" s="173"/>
    </row>
    <row r="21" spans="1:5">
      <c r="B21" s="28"/>
    </row>
    <row r="22" spans="1:5">
      <c r="C22" s="28"/>
      <c r="D22" s="28"/>
    </row>
  </sheetData>
  <mergeCells count="1">
    <mergeCell ref="C19:C20"/>
  </mergeCells>
  <pageMargins left="0.7" right="0.7" top="0.75" bottom="0.75" header="0.3" footer="0.3"/>
  <pageSetup scale="61" fitToHeight="0" orientation="landscape" r:id="rId1"/>
  <headerFooter>
    <oddHeader xml:space="preserve">&amp;C&amp;"Arial,Bold"&amp;14Poultney Public Library
VT FiberConnect 
Equipment Costs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Layout" zoomScaleNormal="100" workbookViewId="0">
      <selection activeCell="E11" sqref="E10:G11"/>
    </sheetView>
  </sheetViews>
  <sheetFormatPr defaultColWidth="9" defaultRowHeight="18"/>
  <cols>
    <col min="1" max="1" width="31.375" style="22" customWidth="1"/>
    <col min="2" max="2" width="18" style="22" customWidth="1"/>
    <col min="3" max="3" width="38.5" style="22" customWidth="1"/>
    <col min="4" max="4" width="7.5" style="22" customWidth="1"/>
    <col min="5" max="5" width="27.5" style="22" customWidth="1"/>
    <col min="6" max="6" width="29.25" style="22" customWidth="1"/>
    <col min="7" max="8" width="9" style="22"/>
    <col min="9" max="9" width="3.375" style="22" customWidth="1"/>
    <col min="10" max="16384" width="9" style="22"/>
  </cols>
  <sheetData>
    <row r="1" spans="1:12" ht="45.75" customHeight="1">
      <c r="A1" s="122" t="s">
        <v>168</v>
      </c>
      <c r="B1" s="99"/>
      <c r="C1" s="100"/>
      <c r="D1" s="21"/>
      <c r="E1" s="123" t="s">
        <v>127</v>
      </c>
      <c r="F1" s="108"/>
      <c r="G1" s="108"/>
      <c r="H1" s="108"/>
      <c r="I1" s="108"/>
      <c r="J1" s="108"/>
      <c r="K1" s="108"/>
      <c r="L1" s="109"/>
    </row>
    <row r="2" spans="1:12">
      <c r="A2" s="101"/>
      <c r="B2" s="102"/>
      <c r="C2" s="103"/>
      <c r="E2" s="101"/>
      <c r="F2" s="102"/>
      <c r="G2" s="102"/>
      <c r="H2" s="102"/>
      <c r="I2" s="102"/>
      <c r="J2" s="102"/>
      <c r="K2" s="102"/>
      <c r="L2" s="103"/>
    </row>
    <row r="3" spans="1:12">
      <c r="A3" s="101" t="s">
        <v>1</v>
      </c>
      <c r="B3" s="104">
        <v>1422</v>
      </c>
      <c r="C3" s="143"/>
      <c r="D3" s="29"/>
      <c r="E3" s="115">
        <v>118.9</v>
      </c>
      <c r="F3" s="102" t="s">
        <v>113</v>
      </c>
      <c r="G3" s="102" t="s">
        <v>148</v>
      </c>
      <c r="H3" s="102"/>
      <c r="I3" s="102"/>
      <c r="J3" s="102"/>
      <c r="K3" s="102"/>
      <c r="L3" s="103"/>
    </row>
    <row r="4" spans="1:12">
      <c r="A4" s="101" t="s">
        <v>3</v>
      </c>
      <c r="B4" s="104">
        <v>270</v>
      </c>
      <c r="C4" s="143"/>
      <c r="D4" s="29"/>
      <c r="E4" s="115"/>
      <c r="F4" s="102"/>
      <c r="G4" s="102"/>
      <c r="H4" s="102"/>
      <c r="I4" s="102"/>
      <c r="J4" s="102"/>
      <c r="K4" s="102"/>
      <c r="L4" s="103"/>
    </row>
    <row r="5" spans="1:12">
      <c r="A5" s="101" t="s">
        <v>5</v>
      </c>
      <c r="B5" s="104">
        <v>738</v>
      </c>
      <c r="C5" s="143"/>
      <c r="D5" s="29"/>
      <c r="E5" s="115">
        <v>63.96</v>
      </c>
      <c r="F5" s="102" t="s">
        <v>117</v>
      </c>
      <c r="G5" s="102" t="s">
        <v>139</v>
      </c>
      <c r="H5" s="102"/>
      <c r="I5" s="102"/>
      <c r="J5" s="102"/>
      <c r="K5" s="102"/>
      <c r="L5" s="103"/>
    </row>
    <row r="6" spans="1:12">
      <c r="A6" s="101" t="s">
        <v>11</v>
      </c>
      <c r="B6" s="104">
        <v>851</v>
      </c>
      <c r="C6" s="143"/>
      <c r="D6" s="29"/>
      <c r="E6" s="178">
        <v>118.9</v>
      </c>
      <c r="F6" s="211" t="s">
        <v>146</v>
      </c>
      <c r="G6" s="102"/>
      <c r="H6" s="102"/>
      <c r="I6" s="102"/>
      <c r="J6" s="102"/>
      <c r="K6" s="102"/>
      <c r="L6" s="103"/>
    </row>
    <row r="7" spans="1:12">
      <c r="A7" s="101"/>
      <c r="B7" s="104"/>
      <c r="C7" s="103"/>
      <c r="E7" s="207">
        <v>63.96</v>
      </c>
      <c r="F7" s="212" t="s">
        <v>167</v>
      </c>
      <c r="G7" s="102"/>
      <c r="H7" s="102"/>
      <c r="I7" s="102"/>
      <c r="J7" s="102"/>
      <c r="K7" s="102"/>
      <c r="L7" s="103"/>
    </row>
    <row r="8" spans="1:12" ht="123" customHeight="1">
      <c r="A8" s="144" t="s">
        <v>23</v>
      </c>
      <c r="B8" s="145">
        <f>SUM(B3:B6)</f>
        <v>3281</v>
      </c>
      <c r="C8" s="116" t="s">
        <v>163</v>
      </c>
      <c r="D8" s="24"/>
      <c r="E8" s="176"/>
      <c r="F8" s="134" t="s">
        <v>116</v>
      </c>
      <c r="G8" s="120"/>
      <c r="H8" s="120"/>
      <c r="I8" s="120"/>
      <c r="J8" s="120"/>
      <c r="K8" s="120"/>
      <c r="L8" s="121"/>
    </row>
    <row r="9" spans="1:12" ht="60.75" customHeight="1">
      <c r="A9" s="183" t="s">
        <v>152</v>
      </c>
      <c r="B9" s="184">
        <f>4900-B8</f>
        <v>1619</v>
      </c>
      <c r="C9" s="121"/>
    </row>
    <row r="10" spans="1:12">
      <c r="A10" s="209"/>
      <c r="B10" s="210"/>
      <c r="C10" s="102"/>
      <c r="E10" s="368" t="s">
        <v>235</v>
      </c>
      <c r="F10" s="369"/>
      <c r="G10" s="370">
        <v>2688</v>
      </c>
    </row>
    <row r="11" spans="1:12" ht="34.5" customHeight="1">
      <c r="A11" s="123" t="s">
        <v>169</v>
      </c>
      <c r="B11" s="108"/>
      <c r="C11" s="109"/>
      <c r="E11" s="369" t="s">
        <v>236</v>
      </c>
      <c r="F11" s="369"/>
      <c r="G11" s="371">
        <v>4200</v>
      </c>
    </row>
    <row r="12" spans="1:12">
      <c r="A12" s="110"/>
      <c r="B12" s="102"/>
      <c r="C12" s="103"/>
      <c r="E12" s="21"/>
      <c r="F12" s="21"/>
      <c r="G12" s="21"/>
      <c r="H12" s="21"/>
      <c r="I12" s="21"/>
      <c r="J12" s="21"/>
    </row>
    <row r="13" spans="1:12">
      <c r="A13" s="101" t="s">
        <v>44</v>
      </c>
      <c r="B13" s="104">
        <v>48</v>
      </c>
      <c r="C13" s="152"/>
      <c r="D13" s="23"/>
    </row>
    <row r="14" spans="1:12">
      <c r="A14" s="101" t="s">
        <v>9</v>
      </c>
      <c r="B14" s="104">
        <v>707</v>
      </c>
      <c r="C14" s="143"/>
      <c r="D14" s="29"/>
    </row>
    <row r="15" spans="1:12">
      <c r="A15" s="101" t="s">
        <v>12</v>
      </c>
      <c r="B15" s="104">
        <v>100</v>
      </c>
      <c r="C15" s="143"/>
      <c r="D15" s="29"/>
    </row>
    <row r="16" spans="1:12">
      <c r="A16" s="101"/>
      <c r="B16" s="102"/>
      <c r="C16" s="152"/>
      <c r="D16" s="23"/>
    </row>
    <row r="17" spans="1:4">
      <c r="A17" s="101" t="s">
        <v>25</v>
      </c>
      <c r="B17" s="112">
        <f>SUM(B13:B16)</f>
        <v>855</v>
      </c>
      <c r="C17" s="103"/>
    </row>
    <row r="18" spans="1:4" ht="52.5" customHeight="1">
      <c r="A18" s="158" t="s">
        <v>30</v>
      </c>
      <c r="B18" s="213">
        <v>0</v>
      </c>
      <c r="C18" s="214" t="s">
        <v>166</v>
      </c>
      <c r="D18" s="179"/>
    </row>
    <row r="20" spans="1:4">
      <c r="B20" s="28"/>
    </row>
    <row r="21" spans="1:4">
      <c r="C21" s="28"/>
      <c r="D21" s="28"/>
    </row>
  </sheetData>
  <pageMargins left="0.7" right="0.7" top="0.75" bottom="0.75" header="0.3" footer="0.3"/>
  <pageSetup scale="57" fitToHeight="0" orientation="landscape" r:id="rId1"/>
  <headerFooter>
    <oddHeader xml:space="preserve">&amp;C&amp;"Arial,Bold"&amp;14Putney Public Library
VT FiberConnect Equipment Costs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workbookViewId="0">
      <selection activeCell="C12" sqref="C12"/>
    </sheetView>
  </sheetViews>
  <sheetFormatPr defaultRowHeight="15.75"/>
  <cols>
    <col min="1" max="1" width="32.375" customWidth="1"/>
    <col min="2" max="2" width="13.625" style="9" customWidth="1"/>
    <col min="3" max="3" width="13.75" style="2" customWidth="1"/>
    <col min="4" max="4" width="11.125" style="2" bestFit="1" customWidth="1"/>
  </cols>
  <sheetData>
    <row r="1" spans="1:4">
      <c r="A1" t="s">
        <v>46</v>
      </c>
      <c r="B1" s="10" t="s">
        <v>47</v>
      </c>
      <c r="C1" s="2" t="s">
        <v>48</v>
      </c>
      <c r="D1" s="2" t="s">
        <v>49</v>
      </c>
    </row>
    <row r="2" spans="1:4">
      <c r="A2" t="s">
        <v>45</v>
      </c>
      <c r="B2" s="9">
        <v>1</v>
      </c>
      <c r="C2" s="2">
        <v>22800</v>
      </c>
      <c r="D2" s="2">
        <f>B2*C2</f>
        <v>22800</v>
      </c>
    </row>
    <row r="3" spans="1:4">
      <c r="A3" t="s">
        <v>50</v>
      </c>
      <c r="B3" s="9">
        <v>4</v>
      </c>
      <c r="C3" s="2">
        <v>250.8</v>
      </c>
      <c r="D3" s="2">
        <f>B3*C3</f>
        <v>1003.2</v>
      </c>
    </row>
    <row r="4" spans="1:4">
      <c r="A4" t="s">
        <v>53</v>
      </c>
      <c r="B4" s="9">
        <v>1</v>
      </c>
      <c r="C4" s="2">
        <v>22797.15</v>
      </c>
      <c r="D4" s="2">
        <f>B4*C4</f>
        <v>22797.15</v>
      </c>
    </row>
    <row r="5" spans="1:4">
      <c r="A5" t="s">
        <v>54</v>
      </c>
      <c r="B5" s="9">
        <v>1</v>
      </c>
      <c r="C5" s="2">
        <v>852.15</v>
      </c>
      <c r="D5" s="2">
        <f>B5*C5</f>
        <v>852.15</v>
      </c>
    </row>
    <row r="6" spans="1:4">
      <c r="A6" t="s">
        <v>51</v>
      </c>
      <c r="B6" s="9">
        <v>2</v>
      </c>
      <c r="C6" s="2">
        <v>582.08000000000004</v>
      </c>
      <c r="D6" s="2">
        <f>B6*C6</f>
        <v>1164.1600000000001</v>
      </c>
    </row>
    <row r="8" spans="1:4">
      <c r="A8" t="s">
        <v>52</v>
      </c>
      <c r="B8" s="11">
        <f>SUM(D2:D6)</f>
        <v>48616.660000000011</v>
      </c>
    </row>
  </sheetData>
  <pageMargins left="0.7" right="0.7" top="0.75" bottom="0.75" header="0.3" footer="0.3"/>
  <pageSetup fitToHeight="0" orientation="landscape" verticalDpi="1200" r:id="rId1"/>
  <headerFooter>
    <oddHeader xml:space="preserve">&amp;C&amp;"Arial,Regular"&amp;14Pette Memorial
Wilmington, VT
VT FiberConnect Estimated Equipment Costs 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Layout" zoomScaleNormal="100" workbookViewId="0">
      <selection activeCell="E16" sqref="E16:G17"/>
    </sheetView>
  </sheetViews>
  <sheetFormatPr defaultColWidth="9" defaultRowHeight="18"/>
  <cols>
    <col min="1" max="1" width="35" style="22" customWidth="1"/>
    <col min="2" max="2" width="17.25" style="22" customWidth="1"/>
    <col min="3" max="3" width="25.625" style="22" customWidth="1"/>
    <col min="4" max="4" width="6" style="22" customWidth="1"/>
    <col min="5" max="5" width="13.75" style="22" customWidth="1"/>
    <col min="6" max="6" width="25.75" style="22" customWidth="1"/>
    <col min="7" max="16384" width="9" style="22"/>
  </cols>
  <sheetData>
    <row r="3" spans="1:9" ht="49.5" customHeight="1">
      <c r="A3" s="122" t="s">
        <v>143</v>
      </c>
      <c r="B3" s="99"/>
      <c r="C3" s="100"/>
      <c r="D3" s="21"/>
      <c r="E3" s="122" t="s">
        <v>127</v>
      </c>
      <c r="F3" s="108"/>
      <c r="G3" s="108"/>
      <c r="H3" s="109"/>
    </row>
    <row r="4" spans="1:9">
      <c r="A4" s="101"/>
      <c r="B4" s="102"/>
      <c r="C4" s="103"/>
      <c r="E4" s="101"/>
      <c r="F4" s="102"/>
      <c r="G4" s="102"/>
      <c r="H4" s="103"/>
    </row>
    <row r="5" spans="1:9">
      <c r="A5" s="101" t="s">
        <v>1</v>
      </c>
      <c r="B5" s="104">
        <v>1422</v>
      </c>
      <c r="C5" s="103"/>
      <c r="E5" s="115">
        <v>118.9</v>
      </c>
      <c r="F5" s="102" t="s">
        <v>113</v>
      </c>
      <c r="G5" s="102"/>
      <c r="H5" s="103"/>
    </row>
    <row r="6" spans="1:9">
      <c r="A6" s="101" t="s">
        <v>3</v>
      </c>
      <c r="B6" s="104">
        <v>270</v>
      </c>
      <c r="C6" s="103"/>
      <c r="E6" s="115"/>
      <c r="F6" s="102"/>
      <c r="G6" s="102"/>
      <c r="H6" s="103"/>
    </row>
    <row r="7" spans="1:9">
      <c r="A7" s="101" t="s">
        <v>4</v>
      </c>
      <c r="B7" s="104">
        <v>425</v>
      </c>
      <c r="C7" s="103"/>
      <c r="E7" s="136">
        <v>118.9</v>
      </c>
      <c r="F7" s="374" t="s">
        <v>217</v>
      </c>
      <c r="G7" s="379"/>
      <c r="H7" s="389"/>
    </row>
    <row r="8" spans="1:9">
      <c r="A8" s="101" t="s">
        <v>105</v>
      </c>
      <c r="B8" s="169">
        <f>3*652</f>
        <v>1956</v>
      </c>
      <c r="C8" s="103"/>
      <c r="E8" s="320"/>
      <c r="F8" s="379"/>
      <c r="G8" s="379"/>
      <c r="H8" s="389"/>
    </row>
    <row r="9" spans="1:9">
      <c r="A9" s="101"/>
      <c r="B9" s="102"/>
      <c r="C9" s="103"/>
      <c r="E9" s="101"/>
      <c r="F9" s="379"/>
      <c r="G9" s="379"/>
      <c r="H9" s="389"/>
    </row>
    <row r="10" spans="1:9" ht="108">
      <c r="A10" s="144" t="s">
        <v>23</v>
      </c>
      <c r="B10" s="145">
        <f>SUM(B5:B8)</f>
        <v>4073</v>
      </c>
      <c r="C10" s="303" t="s">
        <v>216</v>
      </c>
      <c r="D10" s="24"/>
      <c r="E10" s="176"/>
      <c r="F10" s="376"/>
      <c r="G10" s="376"/>
      <c r="H10" s="390"/>
    </row>
    <row r="11" spans="1:9" ht="36">
      <c r="A11" s="244" t="s">
        <v>18</v>
      </c>
      <c r="B11" s="245">
        <f>4900-B10</f>
        <v>827</v>
      </c>
      <c r="C11" s="121"/>
      <c r="E11" s="302"/>
      <c r="F11" s="391"/>
      <c r="G11" s="379"/>
      <c r="H11" s="102"/>
    </row>
    <row r="12" spans="1:9">
      <c r="E12" s="102"/>
      <c r="F12" s="379"/>
      <c r="G12" s="379"/>
      <c r="H12" s="102"/>
    </row>
    <row r="13" spans="1:9" ht="45" customHeight="1">
      <c r="E13" s="102"/>
      <c r="F13" s="379"/>
      <c r="G13" s="379"/>
      <c r="H13" s="102"/>
    </row>
    <row r="14" spans="1:9">
      <c r="A14" s="123" t="s">
        <v>150</v>
      </c>
      <c r="B14" s="108"/>
      <c r="C14" s="109"/>
    </row>
    <row r="15" spans="1:9">
      <c r="A15" s="101"/>
      <c r="B15" s="102"/>
      <c r="C15" s="103"/>
    </row>
    <row r="16" spans="1:9">
      <c r="A16" s="101" t="s">
        <v>93</v>
      </c>
      <c r="B16" s="104">
        <v>40.450000000000003</v>
      </c>
      <c r="C16" s="103"/>
      <c r="E16" s="368" t="s">
        <v>235</v>
      </c>
      <c r="F16" s="369"/>
      <c r="G16" s="370">
        <v>3528</v>
      </c>
      <c r="H16" s="21"/>
      <c r="I16" s="21"/>
    </row>
    <row r="17" spans="1:7">
      <c r="A17" s="101" t="s">
        <v>7</v>
      </c>
      <c r="B17" s="104">
        <v>200</v>
      </c>
      <c r="C17" s="103"/>
      <c r="E17" s="369" t="s">
        <v>236</v>
      </c>
      <c r="F17" s="369"/>
      <c r="G17" s="371">
        <v>3876</v>
      </c>
    </row>
    <row r="18" spans="1:7">
      <c r="A18" s="101" t="s">
        <v>9</v>
      </c>
      <c r="B18" s="104">
        <v>707</v>
      </c>
      <c r="C18" s="103"/>
    </row>
    <row r="19" spans="1:7">
      <c r="A19" s="101" t="s">
        <v>12</v>
      </c>
      <c r="B19" s="104">
        <v>100</v>
      </c>
      <c r="C19" s="103"/>
    </row>
    <row r="20" spans="1:7">
      <c r="A20" s="101"/>
      <c r="B20" s="112"/>
      <c r="C20" s="103"/>
    </row>
    <row r="21" spans="1:7">
      <c r="A21" s="101" t="s">
        <v>25</v>
      </c>
      <c r="B21" s="112">
        <f>SUM(B16:B20)</f>
        <v>1047.45</v>
      </c>
      <c r="C21" s="103"/>
    </row>
    <row r="22" spans="1:7" ht="36">
      <c r="A22" s="153" t="s">
        <v>30</v>
      </c>
      <c r="B22" s="271">
        <f>B21-B11</f>
        <v>220.45000000000005</v>
      </c>
      <c r="C22" s="166" t="s">
        <v>181</v>
      </c>
      <c r="D22" s="304"/>
    </row>
    <row r="24" spans="1:7">
      <c r="B24" s="23"/>
    </row>
    <row r="25" spans="1:7">
      <c r="C25" s="28"/>
      <c r="D25" s="28"/>
    </row>
  </sheetData>
  <mergeCells count="2">
    <mergeCell ref="F11:G13"/>
    <mergeCell ref="F7:H10"/>
  </mergeCells>
  <pageMargins left="0.7" right="0.7" top="0.75" bottom="0.75" header="0.3" footer="0.3"/>
  <pageSetup scale="81" fitToHeight="0" orientation="landscape" r:id="rId1"/>
  <headerFooter>
    <oddHeader xml:space="preserve">&amp;C&amp;"Arial,Regular"&amp;14Solomon Wright Public Library
Pownal, VT
VT FiberConnect Equipment Costs 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Layout" topLeftCell="A13" zoomScaleNormal="100" workbookViewId="0">
      <selection activeCell="E20" sqref="E20:G21"/>
    </sheetView>
  </sheetViews>
  <sheetFormatPr defaultColWidth="9" defaultRowHeight="18"/>
  <cols>
    <col min="1" max="1" width="27.125" style="22" customWidth="1"/>
    <col min="2" max="2" width="14.75" style="22" customWidth="1"/>
    <col min="3" max="3" width="34.5" style="22" customWidth="1"/>
    <col min="4" max="4" width="6.25" style="22" customWidth="1"/>
    <col min="5" max="5" width="18.125" style="22" customWidth="1"/>
    <col min="6" max="6" width="18.75" style="22" customWidth="1"/>
    <col min="7" max="7" width="9" style="22"/>
    <col min="8" max="8" width="10.625" style="22" customWidth="1"/>
    <col min="9" max="9" width="4.375" style="22" customWidth="1"/>
    <col min="10" max="16384" width="9" style="22"/>
  </cols>
  <sheetData>
    <row r="1" spans="1:11" ht="7.15" customHeight="1"/>
    <row r="2" spans="1:11" ht="37.15" customHeight="1">
      <c r="A2" s="122" t="s">
        <v>143</v>
      </c>
      <c r="B2" s="99"/>
      <c r="C2" s="100"/>
      <c r="D2" s="21"/>
      <c r="E2" s="122" t="s">
        <v>180</v>
      </c>
      <c r="F2" s="108"/>
      <c r="G2" s="108"/>
      <c r="H2" s="108"/>
      <c r="I2" s="109"/>
    </row>
    <row r="3" spans="1:11">
      <c r="A3" s="101"/>
      <c r="B3" s="102"/>
      <c r="C3" s="103"/>
      <c r="E3" s="101"/>
      <c r="F3" s="102"/>
      <c r="G3" s="102"/>
      <c r="H3" s="102"/>
      <c r="I3" s="103"/>
    </row>
    <row r="4" spans="1:11">
      <c r="A4" s="101" t="s">
        <v>1</v>
      </c>
      <c r="B4" s="112">
        <v>1422</v>
      </c>
      <c r="C4" s="103"/>
      <c r="E4" s="115">
        <v>118.9</v>
      </c>
      <c r="F4" s="102" t="s">
        <v>224</v>
      </c>
      <c r="G4" s="102"/>
      <c r="H4" s="102"/>
      <c r="I4" s="103"/>
    </row>
    <row r="5" spans="1:11">
      <c r="A5" s="101" t="s">
        <v>3</v>
      </c>
      <c r="B5" s="112">
        <v>270</v>
      </c>
      <c r="C5" s="103"/>
      <c r="E5" s="115"/>
      <c r="F5" s="102"/>
      <c r="G5" s="102"/>
      <c r="H5" s="102"/>
      <c r="I5" s="103"/>
    </row>
    <row r="6" spans="1:11">
      <c r="A6" s="101" t="s">
        <v>5</v>
      </c>
      <c r="B6" s="112">
        <v>738</v>
      </c>
      <c r="C6" s="103"/>
      <c r="E6" s="115">
        <v>63.96</v>
      </c>
      <c r="F6" s="102" t="s">
        <v>223</v>
      </c>
      <c r="G6" s="102"/>
      <c r="H6" s="102"/>
      <c r="I6" s="103"/>
    </row>
    <row r="7" spans="1:11">
      <c r="A7" s="101" t="s">
        <v>105</v>
      </c>
      <c r="B7" s="112">
        <f>3*652</f>
        <v>1956</v>
      </c>
      <c r="C7" s="103"/>
      <c r="E7" s="115"/>
      <c r="F7" s="102"/>
      <c r="G7" s="102"/>
      <c r="H7" s="102"/>
      <c r="I7" s="103"/>
    </row>
    <row r="8" spans="1:11">
      <c r="A8" s="101"/>
      <c r="B8" s="102"/>
      <c r="C8" s="103"/>
      <c r="E8" s="136">
        <v>118.9</v>
      </c>
      <c r="F8" s="374" t="s">
        <v>220</v>
      </c>
      <c r="G8" s="379"/>
      <c r="H8" s="379"/>
      <c r="I8" s="103"/>
    </row>
    <row r="9" spans="1:11" ht="72">
      <c r="A9" s="144" t="s">
        <v>23</v>
      </c>
      <c r="B9" s="145">
        <f>SUM(B4:B7)</f>
        <v>4386</v>
      </c>
      <c r="C9" s="329" t="s">
        <v>19</v>
      </c>
      <c r="D9" s="24"/>
      <c r="E9" s="331"/>
      <c r="F9" s="405"/>
      <c r="G9" s="379"/>
      <c r="H9" s="379"/>
      <c r="I9" s="103"/>
    </row>
    <row r="10" spans="1:11" ht="36">
      <c r="A10" s="244" t="s">
        <v>18</v>
      </c>
      <c r="B10" s="245">
        <f>4900-B9</f>
        <v>514</v>
      </c>
      <c r="C10" s="121"/>
      <c r="E10" s="101"/>
      <c r="F10" s="391" t="s">
        <v>116</v>
      </c>
      <c r="G10" s="379"/>
      <c r="H10" s="379"/>
      <c r="I10" s="389"/>
    </row>
    <row r="11" spans="1:11" ht="56.45" customHeight="1">
      <c r="E11" s="176"/>
      <c r="F11" s="406"/>
      <c r="G11" s="376"/>
      <c r="H11" s="376"/>
      <c r="I11" s="390"/>
    </row>
    <row r="12" spans="1:11" ht="15" customHeight="1">
      <c r="A12" s="123" t="s">
        <v>225</v>
      </c>
      <c r="B12" s="108"/>
      <c r="C12" s="109"/>
    </row>
    <row r="13" spans="1:11">
      <c r="A13" s="110"/>
      <c r="B13" s="102"/>
      <c r="C13" s="103"/>
      <c r="E13" s="123" t="s">
        <v>227</v>
      </c>
      <c r="F13" s="108"/>
      <c r="G13" s="108"/>
      <c r="H13" s="109"/>
    </row>
    <row r="14" spans="1:11">
      <c r="A14" s="101" t="s">
        <v>134</v>
      </c>
      <c r="B14" s="104">
        <v>240</v>
      </c>
      <c r="C14" s="143"/>
      <c r="E14" s="334"/>
      <c r="F14" s="188"/>
      <c r="G14" s="188"/>
      <c r="H14" s="113"/>
      <c r="I14" s="21"/>
      <c r="J14" s="21"/>
      <c r="K14" s="21"/>
    </row>
    <row r="15" spans="1:11">
      <c r="A15" s="101" t="s">
        <v>135</v>
      </c>
      <c r="B15" s="104">
        <v>60</v>
      </c>
      <c r="C15" s="103"/>
      <c r="E15" s="110" t="s">
        <v>105</v>
      </c>
      <c r="F15" s="112">
        <f>3*652</f>
        <v>1956</v>
      </c>
      <c r="G15" s="102"/>
      <c r="H15" s="113"/>
      <c r="I15" s="188"/>
      <c r="J15" s="188"/>
      <c r="K15" s="21"/>
    </row>
    <row r="16" spans="1:11">
      <c r="A16" s="101" t="s">
        <v>9</v>
      </c>
      <c r="B16" s="104">
        <v>707</v>
      </c>
      <c r="C16" s="143"/>
      <c r="D16" s="29"/>
      <c r="E16" s="101"/>
      <c r="F16" s="333"/>
      <c r="G16" s="102"/>
      <c r="H16" s="103"/>
    </row>
    <row r="17" spans="1:8" ht="60.6" customHeight="1">
      <c r="A17" s="101" t="s">
        <v>12</v>
      </c>
      <c r="B17" s="104">
        <v>100</v>
      </c>
      <c r="C17" s="143"/>
      <c r="E17" s="158" t="s">
        <v>30</v>
      </c>
      <c r="F17" s="170">
        <f>F15</f>
        <v>1956</v>
      </c>
      <c r="G17" s="396" t="s">
        <v>154</v>
      </c>
      <c r="H17" s="390"/>
    </row>
    <row r="18" spans="1:8">
      <c r="A18" s="101" t="s">
        <v>8</v>
      </c>
      <c r="B18" s="240">
        <v>48</v>
      </c>
      <c r="C18" s="152"/>
      <c r="D18" s="29"/>
    </row>
    <row r="19" spans="1:8">
      <c r="A19" s="101"/>
      <c r="B19" s="240"/>
      <c r="C19" s="152"/>
      <c r="D19" s="29"/>
    </row>
    <row r="20" spans="1:8" ht="36">
      <c r="A20" s="328" t="s">
        <v>25</v>
      </c>
      <c r="B20" s="112">
        <f>SUM(B14:B18)</f>
        <v>1155</v>
      </c>
      <c r="C20" s="103"/>
      <c r="D20" s="23"/>
      <c r="E20" s="368" t="s">
        <v>235</v>
      </c>
      <c r="F20" s="369"/>
      <c r="G20" s="370">
        <v>4798</v>
      </c>
    </row>
    <row r="21" spans="1:8" ht="36">
      <c r="A21" s="158" t="s">
        <v>30</v>
      </c>
      <c r="B21" s="170">
        <f>B20-B10</f>
        <v>641</v>
      </c>
      <c r="C21" s="160" t="s">
        <v>154</v>
      </c>
      <c r="D21" s="23"/>
      <c r="E21" s="369" t="s">
        <v>236</v>
      </c>
      <c r="F21" s="369"/>
      <c r="G21" s="371">
        <v>6000</v>
      </c>
    </row>
    <row r="23" spans="1:8">
      <c r="B23" s="23"/>
      <c r="C23" s="28"/>
      <c r="D23" s="68"/>
    </row>
    <row r="24" spans="1:8">
      <c r="C24" s="28"/>
    </row>
    <row r="25" spans="1:8">
      <c r="D25" s="28"/>
    </row>
    <row r="26" spans="1:8">
      <c r="D26" s="28"/>
    </row>
  </sheetData>
  <mergeCells count="3">
    <mergeCell ref="F8:H9"/>
    <mergeCell ref="F10:I11"/>
    <mergeCell ref="G17:H17"/>
  </mergeCells>
  <pageMargins left="0.7" right="0.7" top="0.75" bottom="0.75" header="0.3" footer="0.3"/>
  <pageSetup scale="80" fitToHeight="0" orientation="landscape" r:id="rId1"/>
  <headerFooter>
    <oddHeader xml:space="preserve">&amp;C&amp;"Arial,Regular"&amp;14Quechee Public Library
VT FiberConnect Equipment Costs 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Layout" topLeftCell="A7" zoomScaleNormal="100" workbookViewId="0">
      <selection activeCell="F12" sqref="F12:H13"/>
    </sheetView>
  </sheetViews>
  <sheetFormatPr defaultColWidth="9" defaultRowHeight="18"/>
  <cols>
    <col min="1" max="1" width="28" style="22" customWidth="1"/>
    <col min="2" max="2" width="14.75" style="22" customWidth="1"/>
    <col min="3" max="3" width="12" style="22" customWidth="1"/>
    <col min="4" max="4" width="13.625" style="22" customWidth="1"/>
    <col min="5" max="5" width="7.25" style="22" customWidth="1"/>
    <col min="6" max="6" width="12" style="22" customWidth="1"/>
    <col min="7" max="7" width="11.375" style="22" customWidth="1"/>
    <col min="8" max="16384" width="9" style="22"/>
  </cols>
  <sheetData>
    <row r="1" spans="1:12" ht="39" customHeight="1"/>
    <row r="2" spans="1:12" ht="41.25" customHeight="1">
      <c r="A2" s="122" t="s">
        <v>222</v>
      </c>
      <c r="B2" s="99"/>
      <c r="C2" s="99"/>
      <c r="D2" s="100"/>
      <c r="E2" s="21"/>
      <c r="F2" s="122" t="s">
        <v>180</v>
      </c>
      <c r="G2" s="108"/>
      <c r="H2" s="108"/>
      <c r="I2" s="108"/>
      <c r="J2" s="108"/>
      <c r="K2" s="109"/>
    </row>
    <row r="3" spans="1:12">
      <c r="A3" s="101"/>
      <c r="B3" s="102"/>
      <c r="C3" s="102"/>
      <c r="D3" s="103"/>
      <c r="F3" s="101"/>
      <c r="G3" s="102"/>
      <c r="H3" s="102"/>
      <c r="I3" s="102"/>
      <c r="J3" s="102"/>
      <c r="K3" s="103"/>
    </row>
    <row r="4" spans="1:12">
      <c r="A4" s="101" t="s">
        <v>2</v>
      </c>
      <c r="B4" s="104">
        <v>1752</v>
      </c>
      <c r="C4" s="102"/>
      <c r="D4" s="103"/>
      <c r="F4" s="115">
        <v>164</v>
      </c>
      <c r="G4" s="102" t="s">
        <v>113</v>
      </c>
      <c r="H4" s="102" t="s">
        <v>148</v>
      </c>
      <c r="I4" s="102"/>
      <c r="J4" s="102"/>
      <c r="K4" s="103"/>
    </row>
    <row r="5" spans="1:12">
      <c r="A5" s="101" t="s">
        <v>4</v>
      </c>
      <c r="B5" s="104">
        <v>425</v>
      </c>
      <c r="C5" s="102"/>
      <c r="D5" s="103"/>
      <c r="F5" s="115"/>
      <c r="G5" s="102"/>
      <c r="H5" s="102"/>
      <c r="I5" s="102"/>
      <c r="J5" s="102"/>
      <c r="K5" s="103"/>
    </row>
    <row r="6" spans="1:12">
      <c r="A6" s="101"/>
      <c r="B6" s="102"/>
      <c r="C6" s="102"/>
      <c r="D6" s="103"/>
      <c r="F6" s="136">
        <f>SUM(F4:F5)</f>
        <v>164</v>
      </c>
      <c r="G6" s="374" t="s">
        <v>221</v>
      </c>
      <c r="H6" s="405"/>
      <c r="I6" s="405"/>
      <c r="J6" s="405"/>
      <c r="K6" s="409"/>
    </row>
    <row r="7" spans="1:12" ht="95.45" customHeight="1">
      <c r="A7" s="144" t="s">
        <v>23</v>
      </c>
      <c r="B7" s="145">
        <f>SUM(B4:B5)</f>
        <v>2177</v>
      </c>
      <c r="C7" s="391" t="s">
        <v>163</v>
      </c>
      <c r="D7" s="409"/>
      <c r="E7" s="24"/>
      <c r="F7" s="176"/>
      <c r="G7" s="406"/>
      <c r="H7" s="406"/>
      <c r="I7" s="406"/>
      <c r="J7" s="406"/>
      <c r="K7" s="410"/>
    </row>
    <row r="8" spans="1:12" ht="36">
      <c r="A8" s="244" t="s">
        <v>18</v>
      </c>
      <c r="B8" s="245">
        <f>4900-B7</f>
        <v>2723</v>
      </c>
      <c r="C8" s="120"/>
      <c r="D8" s="121"/>
    </row>
    <row r="10" spans="1:12">
      <c r="A10" s="123" t="s">
        <v>169</v>
      </c>
      <c r="B10" s="108"/>
      <c r="C10" s="108"/>
      <c r="D10" s="109"/>
    </row>
    <row r="11" spans="1:12">
      <c r="A11" s="110"/>
      <c r="B11" s="102"/>
      <c r="C11" s="102"/>
      <c r="D11" s="103"/>
      <c r="F11" s="21"/>
      <c r="G11" s="21"/>
      <c r="H11" s="21"/>
      <c r="I11" s="21"/>
      <c r="J11" s="21"/>
      <c r="K11" s="21"/>
      <c r="L11" s="21"/>
    </row>
    <row r="12" spans="1:12">
      <c r="A12" s="101" t="s">
        <v>20</v>
      </c>
      <c r="B12" s="104"/>
      <c r="C12" s="104">
        <v>525</v>
      </c>
      <c r="D12" s="143"/>
      <c r="E12" s="29"/>
      <c r="F12" s="368" t="s">
        <v>235</v>
      </c>
      <c r="G12" s="369"/>
      <c r="H12" s="370">
        <v>688</v>
      </c>
    </row>
    <row r="13" spans="1:12">
      <c r="A13" s="101" t="s">
        <v>12</v>
      </c>
      <c r="B13" s="104"/>
      <c r="C13" s="104">
        <v>100</v>
      </c>
      <c r="D13" s="143"/>
      <c r="E13" s="29"/>
      <c r="F13" s="369" t="s">
        <v>236</v>
      </c>
      <c r="G13" s="369"/>
      <c r="H13" s="371">
        <v>1077</v>
      </c>
    </row>
    <row r="14" spans="1:12">
      <c r="A14" s="101"/>
      <c r="B14" s="102"/>
      <c r="C14" s="112"/>
      <c r="D14" s="152"/>
      <c r="E14" s="23"/>
    </row>
    <row r="15" spans="1:12">
      <c r="A15" s="101" t="s">
        <v>25</v>
      </c>
      <c r="B15" s="102"/>
      <c r="C15" s="112">
        <f>SUM(C12:C14)</f>
        <v>625</v>
      </c>
      <c r="D15" s="152"/>
      <c r="E15" s="23"/>
    </row>
    <row r="16" spans="1:12">
      <c r="A16" s="407" t="s">
        <v>30</v>
      </c>
      <c r="B16" s="408"/>
      <c r="C16" s="175">
        <v>0</v>
      </c>
      <c r="D16" s="330"/>
      <c r="E16" s="45"/>
      <c r="F16" s="27"/>
    </row>
    <row r="17" spans="1:5">
      <c r="A17" s="176"/>
      <c r="B17" s="120"/>
      <c r="C17" s="120"/>
      <c r="D17" s="121"/>
    </row>
    <row r="18" spans="1:5">
      <c r="C18" s="28"/>
      <c r="D18" s="28"/>
      <c r="E18" s="28"/>
    </row>
    <row r="19" spans="1:5">
      <c r="C19" s="28"/>
      <c r="D19" s="28"/>
      <c r="E19" s="28"/>
    </row>
  </sheetData>
  <mergeCells count="3">
    <mergeCell ref="A16:B16"/>
    <mergeCell ref="G6:K7"/>
    <mergeCell ref="C7:D7"/>
  </mergeCells>
  <pageMargins left="0.7" right="0.7" top="0.75" bottom="0.75" header="0.3" footer="0.3"/>
  <pageSetup scale="85" fitToHeight="0" orientation="landscape" r:id="rId1"/>
  <headerFooter>
    <oddHeader xml:space="preserve">&amp;C&amp;"Arial,Regular"&amp;14Reading Public Library
Reading, VT
VT FiberConnect Equipment Costs 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view="pageLayout" topLeftCell="B1" zoomScaleNormal="100" workbookViewId="0">
      <selection activeCell="F15" sqref="F15:H16"/>
    </sheetView>
  </sheetViews>
  <sheetFormatPr defaultColWidth="9" defaultRowHeight="18"/>
  <cols>
    <col min="1" max="1" width="31.625" style="22" customWidth="1"/>
    <col min="2" max="2" width="14.75" style="22" customWidth="1"/>
    <col min="3" max="3" width="24.5" style="22" customWidth="1"/>
    <col min="4" max="4" width="6.5" style="22" customWidth="1"/>
    <col min="5" max="5" width="19.25" style="22" customWidth="1"/>
    <col min="6" max="6" width="20.75" style="22" customWidth="1"/>
    <col min="7" max="12" width="9" style="22"/>
    <col min="13" max="13" width="2.375" style="22" customWidth="1"/>
    <col min="14" max="16384" width="9" style="22"/>
  </cols>
  <sheetData>
    <row r="2" spans="1:13" ht="54.7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8"/>
      <c r="K2" s="108"/>
      <c r="L2" s="108"/>
      <c r="M2" s="109"/>
    </row>
    <row r="3" spans="1:13">
      <c r="A3" s="101"/>
      <c r="B3" s="102"/>
      <c r="C3" s="103"/>
      <c r="E3" s="101"/>
      <c r="F3" s="102"/>
      <c r="G3" s="102"/>
      <c r="H3" s="102"/>
      <c r="I3" s="102"/>
      <c r="J3" s="102"/>
      <c r="K3" s="102"/>
      <c r="L3" s="102"/>
      <c r="M3" s="103"/>
    </row>
    <row r="4" spans="1:13">
      <c r="A4" s="101" t="s">
        <v>0</v>
      </c>
      <c r="B4" s="104">
        <v>2050</v>
      </c>
      <c r="C4" s="103"/>
      <c r="E4" s="115">
        <v>360.8</v>
      </c>
      <c r="F4" s="102" t="s">
        <v>113</v>
      </c>
      <c r="G4" s="102" t="s">
        <v>148</v>
      </c>
      <c r="H4" s="102"/>
      <c r="I4" s="102"/>
      <c r="J4" s="102"/>
      <c r="K4" s="102"/>
      <c r="L4" s="102"/>
      <c r="M4" s="103"/>
    </row>
    <row r="5" spans="1:13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2"/>
      <c r="K5" s="102"/>
      <c r="L5" s="102"/>
      <c r="M5" s="103"/>
    </row>
    <row r="6" spans="1:13">
      <c r="A6" s="101" t="s">
        <v>6</v>
      </c>
      <c r="B6" s="104">
        <v>1422</v>
      </c>
      <c r="C6" s="103"/>
      <c r="E6" s="115">
        <v>123</v>
      </c>
      <c r="F6" s="102" t="s">
        <v>117</v>
      </c>
      <c r="G6" s="104" t="s">
        <v>151</v>
      </c>
      <c r="H6" s="102"/>
      <c r="I6" s="102"/>
      <c r="J6" s="102"/>
      <c r="K6" s="102"/>
      <c r="L6" s="102"/>
      <c r="M6" s="103"/>
    </row>
    <row r="7" spans="1:13">
      <c r="A7" s="101" t="s">
        <v>99</v>
      </c>
      <c r="B7" s="169">
        <f>5*652</f>
        <v>3260</v>
      </c>
      <c r="C7" s="103"/>
      <c r="E7" s="115"/>
      <c r="F7" s="102"/>
      <c r="G7" s="102"/>
      <c r="H7" s="102"/>
      <c r="I7" s="102"/>
      <c r="J7" s="102"/>
      <c r="K7" s="102"/>
      <c r="L7" s="102"/>
      <c r="M7" s="103"/>
    </row>
    <row r="8" spans="1:13">
      <c r="A8" s="101" t="s">
        <v>11</v>
      </c>
      <c r="B8" s="104">
        <v>851</v>
      </c>
      <c r="C8" s="103"/>
      <c r="E8" s="115"/>
      <c r="F8" s="102"/>
      <c r="G8" s="102"/>
      <c r="H8" s="102"/>
      <c r="I8" s="102"/>
      <c r="J8" s="102"/>
      <c r="K8" s="102"/>
      <c r="L8" s="102"/>
      <c r="M8" s="103"/>
    </row>
    <row r="9" spans="1:13">
      <c r="A9" s="101"/>
      <c r="B9" s="102"/>
      <c r="C9" s="103"/>
      <c r="E9" s="136">
        <v>360.8</v>
      </c>
      <c r="F9" s="211" t="s">
        <v>146</v>
      </c>
      <c r="G9" s="138"/>
      <c r="H9" s="138"/>
      <c r="I9" s="138"/>
      <c r="J9" s="138"/>
      <c r="K9" s="138"/>
      <c r="L9" s="102"/>
      <c r="M9" s="103"/>
    </row>
    <row r="10" spans="1:13" s="24" customFormat="1" ht="108">
      <c r="A10" s="105" t="s">
        <v>23</v>
      </c>
      <c r="B10" s="106">
        <f>SUM(B4:B8)</f>
        <v>7853</v>
      </c>
      <c r="C10" s="107" t="s">
        <v>163</v>
      </c>
      <c r="E10" s="201">
        <v>123</v>
      </c>
      <c r="F10" s="141" t="s">
        <v>172</v>
      </c>
      <c r="G10" s="391" t="s">
        <v>116</v>
      </c>
      <c r="H10" s="391"/>
      <c r="I10" s="391"/>
      <c r="J10" s="391"/>
      <c r="K10" s="117"/>
      <c r="L10" s="117"/>
      <c r="M10" s="116"/>
    </row>
    <row r="11" spans="1:13" s="24" customFormat="1">
      <c r="B11" s="43"/>
      <c r="E11" s="144"/>
      <c r="F11" s="117"/>
      <c r="G11" s="391"/>
      <c r="H11" s="391"/>
      <c r="I11" s="391"/>
      <c r="J11" s="391"/>
      <c r="K11" s="117"/>
      <c r="L11" s="117"/>
      <c r="M11" s="116"/>
    </row>
    <row r="12" spans="1:13">
      <c r="E12" s="176"/>
      <c r="F12" s="120"/>
      <c r="G12" s="411"/>
      <c r="H12" s="411"/>
      <c r="I12" s="411"/>
      <c r="J12" s="411"/>
      <c r="K12" s="120"/>
      <c r="L12" s="120"/>
      <c r="M12" s="121"/>
    </row>
    <row r="13" spans="1:13">
      <c r="A13" s="123" t="s">
        <v>171</v>
      </c>
      <c r="B13" s="108"/>
      <c r="C13" s="109"/>
    </row>
    <row r="14" spans="1:13">
      <c r="A14" s="110" t="s">
        <v>8</v>
      </c>
      <c r="B14" s="240">
        <v>48</v>
      </c>
      <c r="C14" s="113"/>
      <c r="D14" s="21"/>
      <c r="E14" s="21"/>
      <c r="F14" s="21"/>
      <c r="G14" s="21"/>
      <c r="H14" s="21"/>
      <c r="I14" s="21"/>
      <c r="J14" s="21"/>
    </row>
    <row r="15" spans="1:13">
      <c r="A15" s="101" t="s">
        <v>9</v>
      </c>
      <c r="B15" s="112">
        <v>707</v>
      </c>
      <c r="C15" s="103"/>
      <c r="F15" s="368" t="s">
        <v>235</v>
      </c>
      <c r="G15" s="369"/>
      <c r="H15" s="370">
        <v>5286</v>
      </c>
    </row>
    <row r="16" spans="1:13">
      <c r="A16" s="101" t="s">
        <v>12</v>
      </c>
      <c r="B16" s="112">
        <v>100</v>
      </c>
      <c r="C16" s="103"/>
      <c r="F16" s="369" t="s">
        <v>236</v>
      </c>
      <c r="G16" s="369"/>
      <c r="H16" s="371" t="s">
        <v>242</v>
      </c>
    </row>
    <row r="17" spans="1:6">
      <c r="A17" s="101" t="s">
        <v>25</v>
      </c>
      <c r="B17" s="231">
        <f>SUM(B14:B16)</f>
        <v>855</v>
      </c>
      <c r="C17" s="103"/>
    </row>
    <row r="18" spans="1:6" ht="42.75" customHeight="1">
      <c r="A18" s="158" t="s">
        <v>30</v>
      </c>
      <c r="B18" s="213">
        <f>-(B11-B17)</f>
        <v>855</v>
      </c>
      <c r="C18" s="160" t="s">
        <v>154</v>
      </c>
      <c r="D18" s="60"/>
      <c r="F18" s="22" t="s">
        <v>243</v>
      </c>
    </row>
    <row r="20" spans="1:6">
      <c r="B20" s="23"/>
    </row>
    <row r="21" spans="1:6">
      <c r="C21" s="28"/>
      <c r="D21" s="28"/>
    </row>
  </sheetData>
  <mergeCells count="1">
    <mergeCell ref="G10:J12"/>
  </mergeCells>
  <pageMargins left="0.7" right="0.7" top="0.75" bottom="0.75" header="0.3" footer="0.3"/>
  <pageSetup scale="66" orientation="landscape" r:id="rId1"/>
  <headerFooter>
    <oddHeader xml:space="preserve">&amp;C&amp;"Arial,Bold"&amp;14Rockingham Public Library
Bellows Falls, VT
VT FiberConnect Equipment Costs 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Layout" zoomScaleNormal="100" workbookViewId="0">
      <selection activeCell="E14" sqref="E14:H15"/>
    </sheetView>
  </sheetViews>
  <sheetFormatPr defaultColWidth="9" defaultRowHeight="18"/>
  <cols>
    <col min="1" max="1" width="24.125" style="22" customWidth="1"/>
    <col min="2" max="2" width="22.5" style="22" customWidth="1"/>
    <col min="3" max="3" width="31.625" style="22" customWidth="1"/>
    <col min="4" max="4" width="7.125" style="22" customWidth="1"/>
    <col min="5" max="5" width="20.25" style="22" customWidth="1"/>
    <col min="6" max="6" width="18.875" style="22" customWidth="1"/>
    <col min="7" max="16384" width="9" style="22"/>
  </cols>
  <sheetData>
    <row r="1" spans="1:14" ht="44.25" customHeight="1">
      <c r="A1" s="122" t="s">
        <v>143</v>
      </c>
      <c r="B1" s="99"/>
      <c r="C1" s="100"/>
      <c r="D1" s="21"/>
      <c r="E1" s="122" t="s">
        <v>127</v>
      </c>
      <c r="F1" s="108"/>
      <c r="G1" s="108"/>
      <c r="H1" s="108"/>
      <c r="I1" s="108"/>
      <c r="J1" s="108"/>
      <c r="K1" s="108"/>
      <c r="L1" s="108"/>
      <c r="M1" s="108"/>
      <c r="N1" s="109"/>
    </row>
    <row r="2" spans="1:14">
      <c r="A2" s="101"/>
      <c r="B2" s="102"/>
      <c r="C2" s="103"/>
      <c r="E2" s="101"/>
      <c r="F2" s="102"/>
      <c r="G2" s="102"/>
      <c r="H2" s="102"/>
      <c r="I2" s="102"/>
      <c r="J2" s="102"/>
      <c r="K2" s="102"/>
      <c r="L2" s="102"/>
      <c r="M2" s="102"/>
      <c r="N2" s="103"/>
    </row>
    <row r="3" spans="1:14">
      <c r="A3" s="101" t="s">
        <v>0</v>
      </c>
      <c r="B3" s="104">
        <v>2050</v>
      </c>
      <c r="C3" s="103"/>
      <c r="E3" s="115">
        <v>360.8</v>
      </c>
      <c r="F3" s="102" t="s">
        <v>113</v>
      </c>
      <c r="G3" s="102" t="s">
        <v>148</v>
      </c>
      <c r="H3" s="102"/>
      <c r="I3" s="102"/>
      <c r="J3" s="102"/>
      <c r="K3" s="102"/>
      <c r="L3" s="102"/>
      <c r="M3" s="102"/>
      <c r="N3" s="103"/>
    </row>
    <row r="4" spans="1:14">
      <c r="A4" s="101" t="s">
        <v>3</v>
      </c>
      <c r="B4" s="104">
        <v>270</v>
      </c>
      <c r="C4" s="103"/>
      <c r="E4" s="115"/>
      <c r="F4" s="102"/>
      <c r="G4" s="102"/>
      <c r="H4" s="102"/>
      <c r="I4" s="102"/>
      <c r="J4" s="102"/>
      <c r="K4" s="102"/>
      <c r="L4" s="102"/>
      <c r="M4" s="102"/>
      <c r="N4" s="103"/>
    </row>
    <row r="5" spans="1:14">
      <c r="A5" s="101" t="s">
        <v>6</v>
      </c>
      <c r="B5" s="104">
        <v>1422</v>
      </c>
      <c r="C5" s="103"/>
      <c r="E5" s="115">
        <v>123</v>
      </c>
      <c r="F5" s="102" t="s">
        <v>117</v>
      </c>
      <c r="G5" s="102" t="s">
        <v>140</v>
      </c>
      <c r="H5" s="102"/>
      <c r="I5" s="102"/>
      <c r="J5" s="102"/>
      <c r="K5" s="102"/>
      <c r="L5" s="102"/>
      <c r="M5" s="102"/>
      <c r="N5" s="103"/>
    </row>
    <row r="6" spans="1:14">
      <c r="A6" s="101" t="s">
        <v>105</v>
      </c>
      <c r="B6" s="112">
        <f>3*652</f>
        <v>1956</v>
      </c>
      <c r="C6" s="103"/>
      <c r="E6" s="115"/>
      <c r="F6" s="102"/>
      <c r="G6" s="102"/>
      <c r="H6" s="102"/>
      <c r="I6" s="102"/>
      <c r="J6" s="102"/>
      <c r="K6" s="102"/>
      <c r="L6" s="102"/>
      <c r="M6" s="102"/>
      <c r="N6" s="103"/>
    </row>
    <row r="7" spans="1:14">
      <c r="A7" s="101" t="s">
        <v>11</v>
      </c>
      <c r="B7" s="104">
        <v>851</v>
      </c>
      <c r="C7" s="103"/>
      <c r="E7" s="136">
        <v>360.8</v>
      </c>
      <c r="F7" s="138" t="s">
        <v>170</v>
      </c>
      <c r="G7" s="102"/>
      <c r="H7" s="102"/>
      <c r="I7" s="102"/>
      <c r="J7" s="102"/>
      <c r="K7" s="102"/>
      <c r="L7" s="102"/>
      <c r="M7" s="102"/>
      <c r="N7" s="103"/>
    </row>
    <row r="8" spans="1:14">
      <c r="A8" s="101" t="s">
        <v>108</v>
      </c>
      <c r="B8" s="104">
        <v>962</v>
      </c>
      <c r="C8" s="103"/>
      <c r="E8" s="216">
        <v>123</v>
      </c>
      <c r="F8" s="208" t="s">
        <v>130</v>
      </c>
      <c r="G8" s="102"/>
      <c r="H8" s="102"/>
      <c r="I8" s="102"/>
      <c r="J8" s="391" t="s">
        <v>116</v>
      </c>
      <c r="K8" s="379"/>
      <c r="L8" s="379"/>
      <c r="M8" s="379"/>
      <c r="N8" s="103"/>
    </row>
    <row r="9" spans="1:14">
      <c r="A9" s="101"/>
      <c r="B9" s="104"/>
      <c r="C9" s="103"/>
      <c r="E9" s="101"/>
      <c r="F9" s="102"/>
      <c r="G9" s="102"/>
      <c r="H9" s="102"/>
      <c r="I9" s="102"/>
      <c r="J9" s="379"/>
      <c r="K9" s="379"/>
      <c r="L9" s="379"/>
      <c r="M9" s="379"/>
      <c r="N9" s="103"/>
    </row>
    <row r="10" spans="1:14" ht="90">
      <c r="A10" s="105" t="s">
        <v>23</v>
      </c>
      <c r="B10" s="146">
        <f>SUM(B3:B8)</f>
        <v>7511</v>
      </c>
      <c r="C10" s="107" t="s">
        <v>163</v>
      </c>
      <c r="D10" s="24"/>
      <c r="E10" s="176"/>
      <c r="F10" s="120"/>
      <c r="G10" s="120"/>
      <c r="H10" s="120"/>
      <c r="I10" s="120"/>
      <c r="J10" s="376"/>
      <c r="K10" s="376"/>
      <c r="L10" s="376"/>
      <c r="M10" s="376"/>
      <c r="N10" s="121"/>
    </row>
    <row r="12" spans="1:14">
      <c r="A12" s="123" t="s">
        <v>150</v>
      </c>
      <c r="B12" s="108"/>
      <c r="C12" s="109"/>
    </row>
    <row r="13" spans="1:14">
      <c r="A13" s="110"/>
      <c r="B13" s="102"/>
      <c r="C13" s="113"/>
      <c r="D13" s="21"/>
      <c r="E13" s="21"/>
      <c r="F13" s="21"/>
      <c r="G13" s="21"/>
      <c r="H13" s="21"/>
      <c r="I13" s="21"/>
      <c r="J13" s="21"/>
    </row>
    <row r="14" spans="1:14">
      <c r="A14" s="101" t="s">
        <v>28</v>
      </c>
      <c r="B14" s="104">
        <v>250</v>
      </c>
      <c r="C14" s="103"/>
      <c r="E14" s="368" t="s">
        <v>235</v>
      </c>
      <c r="F14" s="369"/>
      <c r="G14" s="370">
        <v>22758</v>
      </c>
    </row>
    <row r="15" spans="1:14">
      <c r="A15" s="101" t="s">
        <v>107</v>
      </c>
      <c r="B15" s="112">
        <v>90</v>
      </c>
      <c r="C15" s="103"/>
      <c r="E15" s="369" t="s">
        <v>236</v>
      </c>
      <c r="F15" s="369"/>
      <c r="G15" s="371">
        <v>24167</v>
      </c>
    </row>
    <row r="16" spans="1:14">
      <c r="A16" s="101" t="s">
        <v>9</v>
      </c>
      <c r="B16" s="104">
        <v>707</v>
      </c>
      <c r="C16" s="103"/>
    </row>
    <row r="17" spans="1:4" ht="36">
      <c r="A17" s="196" t="s">
        <v>25</v>
      </c>
      <c r="B17" s="112">
        <f>SUM(B14:B16)</f>
        <v>1047</v>
      </c>
      <c r="C17" s="103"/>
    </row>
    <row r="18" spans="1:4" ht="36">
      <c r="A18" s="153" t="s">
        <v>30</v>
      </c>
      <c r="B18" s="215">
        <v>1047</v>
      </c>
      <c r="C18" s="166" t="s">
        <v>154</v>
      </c>
      <c r="D18" s="71"/>
    </row>
    <row r="20" spans="1:4">
      <c r="B20" s="25"/>
    </row>
    <row r="21" spans="1:4">
      <c r="C21" s="28"/>
      <c r="D21" s="28"/>
    </row>
  </sheetData>
  <mergeCells count="1">
    <mergeCell ref="J8:M10"/>
  </mergeCells>
  <pageMargins left="0.7" right="0.7" top="0.75" bottom="0.75" header="0.3" footer="0.3"/>
  <pageSetup scale="58" fitToHeight="0" orientation="landscape" r:id="rId1"/>
  <headerFooter>
    <oddHeader xml:space="preserve">&amp;C&amp;"Arial,Bold"&amp;14Rutland Free
Rutland, VT
VT FiberConnect Equipment Costs 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view="pageLayout" topLeftCell="A4" zoomScaleNormal="100" workbookViewId="0">
      <selection activeCell="F16" sqref="F16"/>
    </sheetView>
  </sheetViews>
  <sheetFormatPr defaultColWidth="25.375" defaultRowHeight="18"/>
  <cols>
    <col min="1" max="1" width="27.125" style="22" customWidth="1"/>
    <col min="2" max="2" width="13.75" style="22" customWidth="1"/>
    <col min="3" max="3" width="32.375" style="22" customWidth="1"/>
    <col min="4" max="4" width="3.75" style="22" customWidth="1"/>
    <col min="5" max="5" width="15.875" style="22" customWidth="1"/>
    <col min="6" max="6" width="49.25" style="22" customWidth="1"/>
    <col min="7" max="16384" width="25.375" style="22"/>
  </cols>
  <sheetData>
    <row r="2" spans="1:10" ht="45.75" customHeight="1">
      <c r="A2" s="122" t="s">
        <v>143</v>
      </c>
      <c r="B2" s="99"/>
      <c r="C2" s="100"/>
      <c r="D2" s="21"/>
      <c r="E2" s="122" t="s">
        <v>127</v>
      </c>
      <c r="F2" s="109"/>
    </row>
    <row r="3" spans="1:10">
      <c r="A3" s="101"/>
      <c r="B3" s="102"/>
      <c r="C3" s="103"/>
      <c r="E3" s="101"/>
      <c r="F3" s="103"/>
    </row>
    <row r="4" spans="1:10">
      <c r="A4" s="101" t="s">
        <v>1</v>
      </c>
      <c r="B4" s="104">
        <v>1422</v>
      </c>
      <c r="C4" s="103"/>
      <c r="E4" s="115">
        <v>118.9</v>
      </c>
      <c r="F4" s="103" t="s">
        <v>230</v>
      </c>
    </row>
    <row r="5" spans="1:10">
      <c r="A5" s="101" t="s">
        <v>3</v>
      </c>
      <c r="B5" s="104">
        <v>270</v>
      </c>
      <c r="C5" s="103"/>
      <c r="E5" s="115"/>
      <c r="F5" s="103"/>
    </row>
    <row r="6" spans="1:10">
      <c r="A6" s="101" t="s">
        <v>6</v>
      </c>
      <c r="B6" s="104">
        <v>1422</v>
      </c>
      <c r="C6" s="103"/>
      <c r="E6" s="115">
        <v>123</v>
      </c>
      <c r="F6" s="103" t="s">
        <v>232</v>
      </c>
    </row>
    <row r="7" spans="1:10">
      <c r="A7" s="101" t="s">
        <v>126</v>
      </c>
      <c r="B7" s="169">
        <f>4*652</f>
        <v>2608</v>
      </c>
      <c r="C7" s="103"/>
      <c r="E7" s="115"/>
      <c r="F7" s="103"/>
    </row>
    <row r="8" spans="1:10" ht="59.45" customHeight="1">
      <c r="A8" s="101" t="s">
        <v>137</v>
      </c>
      <c r="B8" s="169">
        <f>3*851</f>
        <v>2553</v>
      </c>
      <c r="C8" s="103"/>
      <c r="E8" s="253">
        <v>118</v>
      </c>
      <c r="F8" s="365" t="s">
        <v>212</v>
      </c>
    </row>
    <row r="9" spans="1:10">
      <c r="A9" s="101"/>
      <c r="B9" s="102"/>
      <c r="C9" s="103"/>
      <c r="E9" s="366"/>
      <c r="F9" s="367"/>
    </row>
    <row r="10" spans="1:10" ht="72">
      <c r="A10" s="144" t="s">
        <v>23</v>
      </c>
      <c r="B10" s="145">
        <f>SUM(B4:B8)</f>
        <v>8275</v>
      </c>
      <c r="C10" s="363" t="s">
        <v>19</v>
      </c>
      <c r="D10" s="24"/>
      <c r="E10" s="105"/>
      <c r="F10" s="107" t="s">
        <v>116</v>
      </c>
    </row>
    <row r="11" spans="1:10" ht="36">
      <c r="A11" s="105" t="s">
        <v>18</v>
      </c>
      <c r="B11" s="364">
        <v>0</v>
      </c>
      <c r="C11" s="121"/>
    </row>
    <row r="13" spans="1:10">
      <c r="A13" s="123" t="s">
        <v>150</v>
      </c>
      <c r="B13" s="108"/>
      <c r="C13" s="109"/>
      <c r="E13" s="368" t="s">
        <v>244</v>
      </c>
      <c r="F13" s="369">
        <v>7638</v>
      </c>
    </row>
    <row r="14" spans="1:10">
      <c r="A14" s="110"/>
      <c r="B14" s="102"/>
      <c r="C14" s="103"/>
      <c r="E14" s="369" t="s">
        <v>245</v>
      </c>
      <c r="F14" s="369">
        <v>22146</v>
      </c>
      <c r="H14" s="21"/>
      <c r="I14" s="21"/>
      <c r="J14" s="21"/>
    </row>
    <row r="15" spans="1:10">
      <c r="A15" s="101" t="s">
        <v>7</v>
      </c>
      <c r="B15" s="104">
        <v>200</v>
      </c>
      <c r="C15" s="143"/>
      <c r="D15" s="29"/>
    </row>
    <row r="16" spans="1:10">
      <c r="A16" s="101" t="s">
        <v>27</v>
      </c>
      <c r="B16" s="104">
        <v>80</v>
      </c>
      <c r="C16" s="143"/>
      <c r="D16" s="29"/>
    </row>
    <row r="17" spans="1:4">
      <c r="A17" s="101" t="s">
        <v>44</v>
      </c>
      <c r="B17" s="104">
        <v>48</v>
      </c>
      <c r="C17" s="152"/>
      <c r="D17" s="23"/>
    </row>
    <row r="18" spans="1:4">
      <c r="A18" s="101" t="s">
        <v>12</v>
      </c>
      <c r="B18" s="104">
        <v>100</v>
      </c>
      <c r="C18" s="143"/>
      <c r="D18" s="29"/>
    </row>
    <row r="19" spans="1:4">
      <c r="A19" s="101"/>
      <c r="B19" s="102"/>
      <c r="C19" s="152"/>
      <c r="D19" s="23"/>
    </row>
    <row r="20" spans="1:4" ht="36">
      <c r="A20" s="362" t="s">
        <v>25</v>
      </c>
      <c r="B20" s="169">
        <f>SUM(B15:B18)</f>
        <v>428</v>
      </c>
      <c r="C20" s="152"/>
      <c r="D20" s="23"/>
    </row>
    <row r="21" spans="1:4" ht="54">
      <c r="A21" s="158" t="s">
        <v>30</v>
      </c>
      <c r="B21" s="235">
        <v>428</v>
      </c>
      <c r="C21" s="160" t="s">
        <v>111</v>
      </c>
      <c r="D21" s="60"/>
    </row>
    <row r="23" spans="1:4">
      <c r="B23" s="23"/>
    </row>
    <row r="24" spans="1:4">
      <c r="C24" s="28"/>
      <c r="D24" s="28"/>
    </row>
  </sheetData>
  <pageMargins left="0.25" right="0.25" top="0.75" bottom="0.75" header="0.3" footer="0.3"/>
  <pageSetup scale="88" fitToHeight="0" orientation="landscape" r:id="rId1"/>
  <headerFooter>
    <oddHeader xml:space="preserve">&amp;C&amp;"Arial,Regular"&amp;14St. Johnsbury Athenaeum
VT FiberConnect Equipment Costs 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view="pageLayout" zoomScaleNormal="100" workbookViewId="0">
      <selection activeCell="E12" sqref="E12:H13"/>
    </sheetView>
  </sheetViews>
  <sheetFormatPr defaultColWidth="9" defaultRowHeight="18"/>
  <cols>
    <col min="1" max="1" width="33.875" style="50" customWidth="1"/>
    <col min="2" max="2" width="14.75" style="50" customWidth="1"/>
    <col min="3" max="3" width="27" style="50" customWidth="1"/>
    <col min="4" max="4" width="7.375" style="50" customWidth="1"/>
    <col min="5" max="5" width="20.25" style="50" customWidth="1"/>
    <col min="6" max="6" width="22.625" style="50" customWidth="1"/>
    <col min="7" max="7" width="0.75" style="50" customWidth="1"/>
    <col min="8" max="8" width="6.5" style="50" customWidth="1"/>
    <col min="9" max="9" width="9" style="50" hidden="1" customWidth="1"/>
    <col min="10" max="16384" width="9" style="50"/>
  </cols>
  <sheetData>
    <row r="2" spans="1:11" ht="53.25" customHeight="1">
      <c r="A2" s="335" t="s">
        <v>143</v>
      </c>
      <c r="B2" s="336"/>
      <c r="C2" s="337"/>
      <c r="D2" s="49"/>
      <c r="E2" s="335" t="s">
        <v>127</v>
      </c>
      <c r="F2" s="345"/>
      <c r="G2" s="345"/>
      <c r="H2" s="345"/>
      <c r="I2" s="346"/>
      <c r="J2" s="345"/>
      <c r="K2" s="346"/>
    </row>
    <row r="3" spans="1:11">
      <c r="A3" s="338" t="s">
        <v>129</v>
      </c>
      <c r="B3" s="339"/>
      <c r="C3" s="340"/>
      <c r="E3" s="338"/>
      <c r="F3" s="339"/>
      <c r="G3" s="339"/>
      <c r="H3" s="339"/>
      <c r="I3" s="340"/>
      <c r="J3" s="339"/>
      <c r="K3" s="340"/>
    </row>
    <row r="4" spans="1:11">
      <c r="A4" s="338" t="s">
        <v>1</v>
      </c>
      <c r="B4" s="341">
        <v>1422</v>
      </c>
      <c r="C4" s="340"/>
      <c r="E4" s="347">
        <v>118.9</v>
      </c>
      <c r="F4" s="339" t="s">
        <v>229</v>
      </c>
      <c r="G4" s="339"/>
      <c r="H4" s="339"/>
      <c r="I4" s="340"/>
      <c r="J4" s="339"/>
      <c r="K4" s="340"/>
    </row>
    <row r="5" spans="1:11">
      <c r="A5" s="338" t="s">
        <v>3</v>
      </c>
      <c r="B5" s="341">
        <v>270</v>
      </c>
      <c r="C5" s="340"/>
      <c r="E5" s="347"/>
      <c r="F5" s="339"/>
      <c r="G5" s="339"/>
      <c r="H5" s="339"/>
      <c r="I5" s="340"/>
      <c r="J5" s="339"/>
      <c r="K5" s="340"/>
    </row>
    <row r="6" spans="1:11">
      <c r="A6" s="338" t="s">
        <v>4</v>
      </c>
      <c r="B6" s="341">
        <v>425</v>
      </c>
      <c r="C6" s="340"/>
      <c r="E6" s="347"/>
      <c r="F6" s="339"/>
      <c r="G6" s="339"/>
      <c r="H6" s="339"/>
      <c r="I6" s="340"/>
      <c r="J6" s="339"/>
      <c r="K6" s="340"/>
    </row>
    <row r="7" spans="1:11">
      <c r="A7" s="338" t="s">
        <v>10</v>
      </c>
      <c r="B7" s="341">
        <v>652</v>
      </c>
      <c r="C7" s="340"/>
      <c r="E7" s="347"/>
      <c r="F7" s="339"/>
      <c r="G7" s="339"/>
      <c r="H7" s="339"/>
      <c r="I7" s="340"/>
      <c r="J7" s="339"/>
      <c r="K7" s="340"/>
    </row>
    <row r="8" spans="1:11" ht="110.45" customHeight="1">
      <c r="A8" s="342" t="s">
        <v>23</v>
      </c>
      <c r="B8" s="343">
        <f>SUM(B4:B7)</f>
        <v>2769</v>
      </c>
      <c r="C8" s="344" t="s">
        <v>228</v>
      </c>
      <c r="E8" s="348">
        <v>118.9</v>
      </c>
      <c r="F8" s="396" t="s">
        <v>212</v>
      </c>
      <c r="G8" s="376"/>
      <c r="H8" s="376"/>
      <c r="I8" s="390"/>
      <c r="J8" s="358"/>
      <c r="K8" s="359"/>
    </row>
    <row r="9" spans="1:11">
      <c r="D9" s="54"/>
      <c r="E9" s="56"/>
      <c r="F9" s="24"/>
    </row>
    <row r="10" spans="1:11">
      <c r="A10" s="55"/>
      <c r="B10" s="53"/>
    </row>
    <row r="12" spans="1:11">
      <c r="A12" s="349" t="s">
        <v>205</v>
      </c>
      <c r="B12" s="345"/>
      <c r="C12" s="346"/>
      <c r="E12" s="368" t="s">
        <v>235</v>
      </c>
      <c r="F12" s="369"/>
      <c r="G12" s="370">
        <v>22758</v>
      </c>
      <c r="H12" s="369">
        <v>2248</v>
      </c>
    </row>
    <row r="13" spans="1:11">
      <c r="A13" s="350"/>
      <c r="B13" s="339"/>
      <c r="C13" s="340"/>
      <c r="E13" s="369" t="s">
        <v>236</v>
      </c>
      <c r="F13" s="369"/>
      <c r="G13" s="371">
        <v>24167</v>
      </c>
      <c r="H13" s="369">
        <v>2858</v>
      </c>
      <c r="I13" s="49"/>
      <c r="J13" s="49"/>
      <c r="K13" s="49"/>
    </row>
    <row r="14" spans="1:11">
      <c r="A14" s="338" t="s">
        <v>12</v>
      </c>
      <c r="B14" s="341">
        <v>100</v>
      </c>
      <c r="C14" s="351"/>
      <c r="D14" s="51"/>
    </row>
    <row r="15" spans="1:11">
      <c r="A15" s="338"/>
      <c r="B15" s="339"/>
      <c r="C15" s="352"/>
      <c r="D15" s="52"/>
    </row>
    <row r="16" spans="1:11">
      <c r="A16" s="338" t="s">
        <v>25</v>
      </c>
      <c r="B16" s="353">
        <f>SUM(B14:B15)</f>
        <v>100</v>
      </c>
      <c r="C16" s="352"/>
      <c r="D16" s="52"/>
    </row>
    <row r="17" spans="1:4" ht="36">
      <c r="A17" s="354" t="s">
        <v>30</v>
      </c>
      <c r="B17" s="355">
        <v>0</v>
      </c>
      <c r="C17" s="356"/>
      <c r="D17" s="54"/>
    </row>
    <row r="18" spans="1:4">
      <c r="A18" s="357"/>
      <c r="B18" s="358"/>
      <c r="C18" s="359"/>
    </row>
    <row r="19" spans="1:4">
      <c r="B19" s="53"/>
      <c r="C19" s="53"/>
      <c r="D19" s="53"/>
    </row>
    <row r="20" spans="1:4">
      <c r="C20" s="53"/>
      <c r="D20" s="53"/>
    </row>
  </sheetData>
  <mergeCells count="1">
    <mergeCell ref="F8:I8"/>
  </mergeCells>
  <pageMargins left="0.7" right="0.7" top="0.75" bottom="0.75" header="0.3" footer="0.3"/>
  <pageSetup scale="76" fitToHeight="0" orientation="landscape" r:id="rId1"/>
  <headerFooter>
    <oddHeader xml:space="preserve">&amp;C&amp;"Arial,Regular"&amp;14Vernon Public Library
Vernon, VT
VT FiberConnect Equipment Costs 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view="pageLayout" zoomScaleNormal="100" workbookViewId="0">
      <selection activeCell="E13" sqref="E13:H14"/>
    </sheetView>
  </sheetViews>
  <sheetFormatPr defaultColWidth="9" defaultRowHeight="18"/>
  <cols>
    <col min="1" max="1" width="29.75" style="22" customWidth="1"/>
    <col min="2" max="2" width="14.75" style="22" customWidth="1"/>
    <col min="3" max="3" width="31.375" style="22" customWidth="1"/>
    <col min="4" max="4" width="5.5" style="22" customWidth="1"/>
    <col min="5" max="5" width="20.25" style="22" customWidth="1"/>
    <col min="6" max="6" width="26" style="22" customWidth="1"/>
    <col min="7" max="16384" width="9" style="22"/>
  </cols>
  <sheetData>
    <row r="2" spans="1:10" ht="45.7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9"/>
    </row>
    <row r="3" spans="1:10">
      <c r="A3" s="101"/>
      <c r="B3" s="102"/>
      <c r="C3" s="103"/>
      <c r="E3" s="101"/>
      <c r="F3" s="102"/>
      <c r="G3" s="102"/>
      <c r="H3" s="102"/>
      <c r="I3" s="102"/>
      <c r="J3" s="103"/>
    </row>
    <row r="4" spans="1:10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2" t="s">
        <v>148</v>
      </c>
      <c r="H4" s="102"/>
      <c r="I4" s="102"/>
      <c r="J4" s="103"/>
    </row>
    <row r="5" spans="1:10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3"/>
    </row>
    <row r="6" spans="1:10">
      <c r="A6" s="101" t="s">
        <v>5</v>
      </c>
      <c r="B6" s="104">
        <v>738</v>
      </c>
      <c r="C6" s="103"/>
      <c r="E6" s="115">
        <v>63.96</v>
      </c>
      <c r="F6" s="102" t="s">
        <v>117</v>
      </c>
      <c r="G6" s="102" t="s">
        <v>139</v>
      </c>
      <c r="H6" s="102"/>
      <c r="I6" s="102"/>
      <c r="J6" s="103"/>
    </row>
    <row r="7" spans="1:10">
      <c r="A7" s="101" t="s">
        <v>105</v>
      </c>
      <c r="B7" s="112">
        <f>3*652</f>
        <v>1956</v>
      </c>
      <c r="C7" s="103"/>
      <c r="E7" s="115"/>
      <c r="F7" s="102"/>
      <c r="G7" s="102"/>
      <c r="H7" s="102"/>
      <c r="I7" s="102"/>
      <c r="J7" s="103"/>
    </row>
    <row r="8" spans="1:10" ht="58.5" customHeight="1">
      <c r="A8" s="144" t="s">
        <v>23</v>
      </c>
      <c r="B8" s="145">
        <f>SUM(B4:B7)</f>
        <v>4386</v>
      </c>
      <c r="C8" s="303" t="s">
        <v>19</v>
      </c>
      <c r="E8" s="300">
        <v>118.9</v>
      </c>
      <c r="F8" s="374" t="s">
        <v>212</v>
      </c>
      <c r="G8" s="379"/>
      <c r="H8" s="379"/>
      <c r="I8" s="379"/>
      <c r="J8" s="103"/>
    </row>
    <row r="9" spans="1:10" ht="57.75" customHeight="1">
      <c r="A9" s="105" t="s">
        <v>18</v>
      </c>
      <c r="B9" s="246">
        <f>4900-B8</f>
        <v>514</v>
      </c>
      <c r="C9" s="314"/>
      <c r="D9" s="24"/>
      <c r="E9" s="270"/>
      <c r="F9" s="372" t="s">
        <v>116</v>
      </c>
      <c r="G9" s="376"/>
      <c r="H9" s="376"/>
      <c r="I9" s="376"/>
      <c r="J9" s="121"/>
    </row>
    <row r="10" spans="1:10" s="31" customFormat="1"/>
    <row r="12" spans="1:10">
      <c r="A12" s="123" t="s">
        <v>150</v>
      </c>
      <c r="B12" s="108"/>
      <c r="C12" s="109"/>
    </row>
    <row r="13" spans="1:10">
      <c r="A13" s="110"/>
      <c r="B13" s="102"/>
      <c r="C13" s="113"/>
      <c r="D13" s="21"/>
      <c r="E13" s="368" t="s">
        <v>235</v>
      </c>
      <c r="F13" s="369"/>
      <c r="G13" s="370"/>
      <c r="H13" s="369">
        <v>900</v>
      </c>
      <c r="I13" s="21"/>
      <c r="J13" s="21"/>
    </row>
    <row r="14" spans="1:10">
      <c r="A14" s="101" t="s">
        <v>7</v>
      </c>
      <c r="B14" s="104">
        <v>200</v>
      </c>
      <c r="C14" s="103"/>
      <c r="E14" s="369" t="s">
        <v>236</v>
      </c>
      <c r="F14" s="369"/>
      <c r="G14" s="371"/>
      <c r="H14" s="369">
        <v>964</v>
      </c>
    </row>
    <row r="15" spans="1:10">
      <c r="A15" s="101" t="s">
        <v>8</v>
      </c>
      <c r="B15" s="104">
        <v>45</v>
      </c>
      <c r="C15" s="103"/>
    </row>
    <row r="16" spans="1:10">
      <c r="A16" s="101" t="s">
        <v>9</v>
      </c>
      <c r="B16" s="104">
        <v>707</v>
      </c>
      <c r="C16" s="103"/>
    </row>
    <row r="17" spans="1:4">
      <c r="A17" s="101" t="s">
        <v>12</v>
      </c>
      <c r="B17" s="104">
        <v>100</v>
      </c>
      <c r="C17" s="103"/>
    </row>
    <row r="18" spans="1:4" ht="36">
      <c r="A18" s="301" t="s">
        <v>25</v>
      </c>
      <c r="B18" s="112">
        <f>SUM(B14:B17)</f>
        <v>1052</v>
      </c>
      <c r="C18" s="103"/>
    </row>
    <row r="19" spans="1:4" ht="36">
      <c r="A19" s="158" t="s">
        <v>30</v>
      </c>
      <c r="B19" s="213">
        <f>-(B9-B18)</f>
        <v>538</v>
      </c>
      <c r="C19" s="160" t="s">
        <v>181</v>
      </c>
      <c r="D19" s="60"/>
    </row>
    <row r="21" spans="1:4">
      <c r="B21" s="23"/>
    </row>
    <row r="22" spans="1:4">
      <c r="C22" s="28"/>
      <c r="D22" s="28"/>
    </row>
  </sheetData>
  <mergeCells count="2">
    <mergeCell ref="F8:I8"/>
    <mergeCell ref="F9:I9"/>
  </mergeCells>
  <pageMargins left="0.7" right="0.7" top="0.75" bottom="0.75" header="0.3" footer="0.3"/>
  <pageSetup scale="70" fitToHeight="0" orientation="landscape" r:id="rId1"/>
  <headerFooter>
    <oddHeader xml:space="preserve">&amp;C&amp;"Arial,Regular"&amp;14Wardsboror Free Public Library
VT FiberConnect Equipment Costs 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view="pageLayout" zoomScaleNormal="100" workbookViewId="0">
      <selection activeCell="G13" sqref="G13"/>
    </sheetView>
  </sheetViews>
  <sheetFormatPr defaultColWidth="29.125" defaultRowHeight="18"/>
  <cols>
    <col min="1" max="2" width="29.125" style="22"/>
    <col min="3" max="3" width="29.125" style="22" customWidth="1"/>
    <col min="4" max="4" width="5.25" style="22" customWidth="1"/>
    <col min="5" max="5" width="13.75" style="22" customWidth="1"/>
    <col min="6" max="6" width="15.875" style="22" customWidth="1"/>
    <col min="7" max="7" width="30.375" style="22" customWidth="1"/>
    <col min="8" max="16384" width="29.125" style="22"/>
  </cols>
  <sheetData>
    <row r="2" spans="1:7" ht="48.75" customHeight="1">
      <c r="A2" s="122" t="s">
        <v>143</v>
      </c>
      <c r="B2" s="99"/>
      <c r="C2" s="100"/>
      <c r="D2" s="21"/>
      <c r="E2" s="122" t="s">
        <v>127</v>
      </c>
      <c r="F2" s="108"/>
      <c r="G2" s="109"/>
    </row>
    <row r="3" spans="1:7">
      <c r="A3" s="101"/>
      <c r="B3" s="102"/>
      <c r="C3" s="103"/>
      <c r="E3" s="101"/>
      <c r="F3" s="102"/>
      <c r="G3" s="103"/>
    </row>
    <row r="4" spans="1:7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3" t="s">
        <v>148</v>
      </c>
    </row>
    <row r="5" spans="1:7">
      <c r="A5" s="101" t="s">
        <v>3</v>
      </c>
      <c r="B5" s="104">
        <v>270</v>
      </c>
      <c r="C5" s="103"/>
      <c r="E5" s="115"/>
      <c r="F5" s="102"/>
      <c r="G5" s="103"/>
    </row>
    <row r="6" spans="1:7">
      <c r="A6" s="101" t="s">
        <v>4</v>
      </c>
      <c r="B6" s="104">
        <v>425</v>
      </c>
      <c r="C6" s="103"/>
      <c r="E6" s="115"/>
      <c r="F6" s="102"/>
      <c r="G6" s="103"/>
    </row>
    <row r="7" spans="1:7">
      <c r="A7" s="101" t="s">
        <v>10</v>
      </c>
      <c r="B7" s="104">
        <v>652</v>
      </c>
      <c r="C7" s="103"/>
      <c r="E7" s="115"/>
      <c r="F7" s="102"/>
      <c r="G7" s="103"/>
    </row>
    <row r="8" spans="1:7" ht="90">
      <c r="A8" s="144" t="s">
        <v>23</v>
      </c>
      <c r="B8" s="145">
        <f>SUM(B4:B7)</f>
        <v>2769</v>
      </c>
      <c r="C8" s="233" t="s">
        <v>19</v>
      </c>
      <c r="D8" s="24"/>
      <c r="E8" s="156">
        <v>118.9</v>
      </c>
      <c r="F8" s="396" t="s">
        <v>183</v>
      </c>
      <c r="G8" s="377"/>
    </row>
    <row r="9" spans="1:7" ht="36">
      <c r="A9" s="244" t="s">
        <v>18</v>
      </c>
      <c r="B9" s="245">
        <f>4900-B8</f>
        <v>2131</v>
      </c>
      <c r="C9" s="121"/>
      <c r="F9" s="24"/>
    </row>
    <row r="10" spans="1:7">
      <c r="F10" s="24"/>
    </row>
    <row r="11" spans="1:7">
      <c r="A11" s="123" t="s">
        <v>150</v>
      </c>
      <c r="B11" s="108"/>
      <c r="C11" s="109"/>
    </row>
    <row r="12" spans="1:7">
      <c r="A12" s="110"/>
      <c r="B12" s="102"/>
      <c r="C12" s="113"/>
      <c r="D12" s="21"/>
      <c r="E12" s="368" t="s">
        <v>235</v>
      </c>
      <c r="F12" s="369"/>
      <c r="G12" s="369">
        <v>2829</v>
      </c>
    </row>
    <row r="13" spans="1:7">
      <c r="A13" s="101" t="s">
        <v>12</v>
      </c>
      <c r="B13" s="104">
        <v>100</v>
      </c>
      <c r="C13" s="103"/>
      <c r="E13" s="369" t="s">
        <v>236</v>
      </c>
      <c r="F13" s="369"/>
      <c r="G13" s="369">
        <v>856</v>
      </c>
    </row>
    <row r="14" spans="1:7">
      <c r="A14" s="101" t="s">
        <v>25</v>
      </c>
      <c r="B14" s="112">
        <f>SUM(B13:B13)</f>
        <v>100</v>
      </c>
      <c r="C14" s="103"/>
    </row>
    <row r="15" spans="1:7" ht="36">
      <c r="A15" s="153" t="s">
        <v>30</v>
      </c>
      <c r="B15" s="154">
        <v>0</v>
      </c>
      <c r="C15" s="229" t="s">
        <v>182</v>
      </c>
      <c r="D15" s="234"/>
    </row>
    <row r="17" spans="2:4">
      <c r="B17" s="28"/>
    </row>
    <row r="18" spans="2:4">
      <c r="C18" s="28"/>
      <c r="D18" s="28"/>
    </row>
  </sheetData>
  <mergeCells count="1">
    <mergeCell ref="F8:G8"/>
  </mergeCells>
  <pageMargins left="0.7" right="0.7" top="0.75" bottom="0.75" header="0.3" footer="0.3"/>
  <pageSetup scale="75" fitToHeight="0" orientation="landscape" r:id="rId1"/>
  <headerFooter>
    <oddHeader xml:space="preserve">&amp;C&amp;"Arial,Regular"&amp;14Weathersfield-Proctor Library
Ascutney, VT
VT FiberConnect Equipment Costs 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Layout" zoomScaleNormal="100" workbookViewId="0">
      <selection activeCell="E10" sqref="E10:G11"/>
    </sheetView>
  </sheetViews>
  <sheetFormatPr defaultColWidth="9" defaultRowHeight="18"/>
  <cols>
    <col min="1" max="1" width="29.5" style="22" customWidth="1"/>
    <col min="2" max="2" width="14.75" style="22" customWidth="1"/>
    <col min="3" max="3" width="42.375" style="22" customWidth="1"/>
    <col min="4" max="4" width="8" style="22" customWidth="1"/>
    <col min="5" max="5" width="18.5" style="22" customWidth="1"/>
    <col min="6" max="6" width="42.625" style="22" customWidth="1"/>
    <col min="7" max="16384" width="9" style="22"/>
  </cols>
  <sheetData>
    <row r="1" spans="1:10" ht="54" customHeight="1">
      <c r="A1" s="122" t="s">
        <v>143</v>
      </c>
      <c r="B1" s="99"/>
      <c r="C1" s="100"/>
      <c r="D1" s="188"/>
      <c r="E1" s="123" t="s">
        <v>127</v>
      </c>
      <c r="F1" s="108"/>
      <c r="G1" s="108"/>
      <c r="H1" s="109"/>
    </row>
    <row r="2" spans="1:10">
      <c r="A2" s="101"/>
      <c r="B2" s="102"/>
      <c r="C2" s="103"/>
      <c r="D2" s="102"/>
      <c r="E2" s="101"/>
      <c r="F2" s="102"/>
      <c r="G2" s="102"/>
      <c r="H2" s="103"/>
    </row>
    <row r="3" spans="1:10">
      <c r="A3" s="101" t="s">
        <v>1</v>
      </c>
      <c r="B3" s="104">
        <v>1422</v>
      </c>
      <c r="C3" s="143"/>
      <c r="D3" s="104"/>
      <c r="E3" s="115">
        <v>118.9</v>
      </c>
      <c r="F3" s="102" t="s">
        <v>201</v>
      </c>
      <c r="G3" s="102"/>
      <c r="H3" s="103"/>
    </row>
    <row r="4" spans="1:10">
      <c r="A4" s="101" t="s">
        <v>3</v>
      </c>
      <c r="B4" s="104">
        <v>270</v>
      </c>
      <c r="C4" s="143"/>
      <c r="D4" s="104"/>
      <c r="E4" s="115"/>
      <c r="F4" s="102"/>
      <c r="G4" s="102"/>
      <c r="H4" s="103"/>
    </row>
    <row r="5" spans="1:10">
      <c r="A5" s="101" t="s">
        <v>4</v>
      </c>
      <c r="B5" s="104">
        <v>425</v>
      </c>
      <c r="C5" s="143"/>
      <c r="D5" s="104"/>
      <c r="E5" s="115"/>
      <c r="F5" s="102"/>
      <c r="G5" s="102"/>
      <c r="H5" s="103"/>
    </row>
    <row r="6" spans="1:10">
      <c r="A6" s="101" t="s">
        <v>10</v>
      </c>
      <c r="B6" s="104">
        <v>652</v>
      </c>
      <c r="C6" s="143"/>
      <c r="D6" s="104"/>
      <c r="E6" s="115"/>
      <c r="F6" s="102"/>
      <c r="G6" s="102"/>
      <c r="H6" s="103"/>
    </row>
    <row r="7" spans="1:10">
      <c r="A7" s="101"/>
      <c r="B7" s="104"/>
      <c r="C7" s="143"/>
      <c r="D7" s="104"/>
      <c r="E7" s="178">
        <v>118.9</v>
      </c>
      <c r="F7" s="374" t="s">
        <v>202</v>
      </c>
      <c r="G7" s="379"/>
      <c r="H7" s="389"/>
    </row>
    <row r="8" spans="1:10" ht="54">
      <c r="A8" s="144" t="s">
        <v>23</v>
      </c>
      <c r="B8" s="145">
        <f>SUM(B3:B7)</f>
        <v>2769</v>
      </c>
      <c r="C8" s="266" t="s">
        <v>19</v>
      </c>
      <c r="D8" s="265"/>
      <c r="E8" s="176"/>
      <c r="F8" s="376"/>
      <c r="G8" s="376"/>
      <c r="H8" s="390"/>
    </row>
    <row r="9" spans="1:10" ht="42" customHeight="1">
      <c r="A9" s="276" t="s">
        <v>18</v>
      </c>
      <c r="B9" s="277">
        <f>4900-B8</f>
        <v>2131</v>
      </c>
      <c r="C9" s="278"/>
      <c r="D9" s="102"/>
    </row>
    <row r="10" spans="1:10" ht="30" customHeight="1">
      <c r="E10" s="368" t="s">
        <v>235</v>
      </c>
      <c r="F10" s="369"/>
      <c r="G10" s="369">
        <v>3183</v>
      </c>
    </row>
    <row r="11" spans="1:10">
      <c r="A11" s="123" t="s">
        <v>199</v>
      </c>
      <c r="B11" s="108"/>
      <c r="C11" s="109"/>
      <c r="E11" s="369" t="s">
        <v>236</v>
      </c>
      <c r="F11" s="369"/>
      <c r="G11" s="369">
        <v>1224</v>
      </c>
    </row>
    <row r="12" spans="1:10">
      <c r="A12" s="110"/>
      <c r="B12" s="102"/>
      <c r="C12" s="103"/>
      <c r="E12" s="21"/>
      <c r="F12" s="21"/>
      <c r="G12" s="21"/>
      <c r="H12" s="21"/>
      <c r="I12" s="21"/>
      <c r="J12" s="21"/>
    </row>
    <row r="13" spans="1:10">
      <c r="A13" s="101" t="s">
        <v>27</v>
      </c>
      <c r="B13" s="104">
        <v>80</v>
      </c>
      <c r="C13" s="143"/>
      <c r="D13" s="29"/>
    </row>
    <row r="14" spans="1:10">
      <c r="A14" s="101" t="s">
        <v>8</v>
      </c>
      <c r="B14" s="104">
        <v>45</v>
      </c>
      <c r="C14" s="143"/>
      <c r="D14" s="29"/>
    </row>
    <row r="15" spans="1:10">
      <c r="A15" s="101" t="s">
        <v>12</v>
      </c>
      <c r="B15" s="104">
        <v>100</v>
      </c>
      <c r="C15" s="143"/>
      <c r="D15" s="29"/>
    </row>
    <row r="16" spans="1:10">
      <c r="A16" s="101"/>
      <c r="B16" s="102"/>
      <c r="C16" s="152"/>
      <c r="D16" s="23"/>
    </row>
    <row r="17" spans="1:6">
      <c r="A17" s="101" t="s">
        <v>25</v>
      </c>
      <c r="B17" s="112">
        <f>SUM(B13:B16)</f>
        <v>225</v>
      </c>
      <c r="C17" s="103"/>
      <c r="F17" s="102"/>
    </row>
    <row r="18" spans="1:6">
      <c r="A18" s="397"/>
      <c r="B18" s="392"/>
      <c r="C18" s="272"/>
      <c r="D18" s="30"/>
      <c r="E18" s="102"/>
      <c r="F18" s="102"/>
    </row>
    <row r="19" spans="1:6" ht="47.25" customHeight="1">
      <c r="A19" s="273" t="s">
        <v>30</v>
      </c>
      <c r="B19" s="274">
        <v>0</v>
      </c>
      <c r="C19" s="275" t="s">
        <v>200</v>
      </c>
      <c r="D19" s="267"/>
    </row>
    <row r="20" spans="1:6">
      <c r="A20" s="62"/>
      <c r="B20" s="45"/>
      <c r="C20" s="62"/>
      <c r="D20" s="267"/>
    </row>
    <row r="21" spans="1:6">
      <c r="B21" s="28"/>
      <c r="C21" s="28"/>
      <c r="D21" s="28"/>
    </row>
    <row r="22" spans="1:6">
      <c r="C22" s="28"/>
      <c r="D22" s="28"/>
    </row>
  </sheetData>
  <mergeCells count="2">
    <mergeCell ref="A18:B18"/>
    <mergeCell ref="F7:H8"/>
  </mergeCells>
  <pageMargins left="0.7" right="0.7" top="0.75" bottom="0.75" header="0.3" footer="0.3"/>
  <pageSetup scale="66" fitToHeight="0" orientation="landscape" verticalDpi="360" r:id="rId1"/>
  <headerFooter>
    <oddHeader xml:space="preserve">&amp;C&amp;"Arial,Regular"&amp;14Westminster West Public Library
VT FiberConnect Equipment Costs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view="pageLayout" topLeftCell="B4" zoomScaleNormal="100" workbookViewId="0">
      <selection activeCell="E12" sqref="E12:G13"/>
    </sheetView>
  </sheetViews>
  <sheetFormatPr defaultColWidth="9" defaultRowHeight="18"/>
  <cols>
    <col min="1" max="1" width="31.625" style="22" customWidth="1"/>
    <col min="2" max="2" width="14.75" style="22" customWidth="1"/>
    <col min="3" max="3" width="36.625" style="22" customWidth="1"/>
    <col min="4" max="4" width="6.125" style="22" customWidth="1"/>
    <col min="5" max="5" width="15" style="22" customWidth="1"/>
    <col min="6" max="6" width="32.625" style="22" customWidth="1"/>
    <col min="7" max="16384" width="9" style="22"/>
  </cols>
  <sheetData>
    <row r="2" spans="1:12" ht="52.5" customHeight="1">
      <c r="A2" s="122" t="s">
        <v>143</v>
      </c>
      <c r="B2" s="99"/>
      <c r="C2" s="100"/>
      <c r="D2" s="21"/>
      <c r="E2" s="122" t="s">
        <v>127</v>
      </c>
      <c r="F2" s="99"/>
      <c r="G2" s="108"/>
      <c r="H2" s="108"/>
      <c r="I2" s="108"/>
      <c r="J2" s="108"/>
      <c r="K2" s="108"/>
      <c r="L2" s="109"/>
    </row>
    <row r="3" spans="1:12">
      <c r="A3" s="101"/>
      <c r="B3" s="102"/>
      <c r="C3" s="103"/>
      <c r="E3" s="101"/>
      <c r="F3" s="102"/>
      <c r="G3" s="102"/>
      <c r="H3" s="102"/>
      <c r="I3" s="102"/>
      <c r="J3" s="102"/>
      <c r="K3" s="102"/>
      <c r="L3" s="103"/>
    </row>
    <row r="4" spans="1:12">
      <c r="A4" s="101" t="s">
        <v>0</v>
      </c>
      <c r="B4" s="104">
        <v>2050</v>
      </c>
      <c r="C4" s="143"/>
      <c r="D4" s="29"/>
      <c r="E4" s="115">
        <v>360.8</v>
      </c>
      <c r="F4" s="102" t="s">
        <v>113</v>
      </c>
      <c r="G4" s="102" t="s">
        <v>148</v>
      </c>
      <c r="H4" s="102"/>
      <c r="I4" s="102"/>
      <c r="J4" s="102"/>
      <c r="K4" s="102"/>
      <c r="L4" s="103"/>
    </row>
    <row r="5" spans="1:12">
      <c r="A5" s="101" t="s">
        <v>3</v>
      </c>
      <c r="B5" s="104">
        <v>270</v>
      </c>
      <c r="C5" s="143"/>
      <c r="D5" s="29"/>
      <c r="E5" s="115"/>
      <c r="F5" s="102"/>
      <c r="G5" s="102"/>
      <c r="H5" s="102"/>
      <c r="I5" s="102"/>
      <c r="J5" s="102"/>
      <c r="K5" s="102"/>
      <c r="L5" s="103"/>
    </row>
    <row r="6" spans="1:12">
      <c r="A6" s="101" t="s">
        <v>6</v>
      </c>
      <c r="B6" s="104">
        <v>1422</v>
      </c>
      <c r="C6" s="143"/>
      <c r="D6" s="29"/>
      <c r="E6" s="115">
        <v>123</v>
      </c>
      <c r="F6" s="102" t="s">
        <v>117</v>
      </c>
      <c r="G6" s="102" t="s">
        <v>140</v>
      </c>
      <c r="H6" s="102"/>
      <c r="I6" s="102"/>
      <c r="J6" s="102"/>
      <c r="K6" s="102"/>
      <c r="L6" s="103"/>
    </row>
    <row r="7" spans="1:12">
      <c r="A7" s="101" t="s">
        <v>109</v>
      </c>
      <c r="B7" s="104">
        <f>6*652</f>
        <v>3912</v>
      </c>
      <c r="C7" s="143"/>
      <c r="D7" s="29"/>
      <c r="E7" s="115"/>
      <c r="F7" s="102"/>
      <c r="G7" s="102"/>
      <c r="H7" s="102"/>
      <c r="I7" s="102"/>
      <c r="J7" s="102"/>
      <c r="K7" s="102"/>
      <c r="L7" s="103"/>
    </row>
    <row r="8" spans="1:12">
      <c r="A8" s="101"/>
      <c r="B8" s="102"/>
      <c r="C8" s="103"/>
      <c r="E8" s="136">
        <v>360.8</v>
      </c>
      <c r="F8" s="167" t="s">
        <v>159</v>
      </c>
      <c r="G8" s="102"/>
      <c r="H8" s="102"/>
      <c r="I8" s="102"/>
      <c r="J8" s="102"/>
      <c r="K8" s="102"/>
      <c r="L8" s="103"/>
    </row>
    <row r="9" spans="1:12" ht="93" customHeight="1">
      <c r="A9" s="105" t="s">
        <v>23</v>
      </c>
      <c r="B9" s="146">
        <f>SUM(B4:B7)</f>
        <v>7654</v>
      </c>
      <c r="C9" s="107" t="s">
        <v>158</v>
      </c>
      <c r="D9" s="24"/>
      <c r="E9" s="168">
        <v>123</v>
      </c>
      <c r="F9" s="163" t="s">
        <v>160</v>
      </c>
      <c r="G9" s="372" t="s">
        <v>116</v>
      </c>
      <c r="H9" s="373"/>
      <c r="I9" s="373"/>
      <c r="J9" s="373"/>
      <c r="K9" s="120"/>
      <c r="L9" s="121"/>
    </row>
    <row r="10" spans="1:12" ht="21.75" customHeight="1"/>
    <row r="11" spans="1:12">
      <c r="A11" s="123" t="s">
        <v>150</v>
      </c>
      <c r="B11" s="108"/>
      <c r="C11" s="109"/>
    </row>
    <row r="12" spans="1:12">
      <c r="A12" s="110"/>
      <c r="B12" s="102"/>
      <c r="C12" s="113"/>
      <c r="D12" s="21"/>
      <c r="E12" s="368" t="s">
        <v>233</v>
      </c>
      <c r="F12" s="369"/>
      <c r="G12" s="370">
        <v>16977</v>
      </c>
      <c r="I12" s="21"/>
      <c r="J12" s="21"/>
    </row>
    <row r="13" spans="1:12">
      <c r="A13" s="101" t="s">
        <v>7</v>
      </c>
      <c r="B13" s="104">
        <v>200</v>
      </c>
      <c r="C13" s="103"/>
      <c r="E13" s="369" t="s">
        <v>234</v>
      </c>
      <c r="F13" s="369"/>
      <c r="G13" s="371">
        <v>20000</v>
      </c>
    </row>
    <row r="14" spans="1:12">
      <c r="A14" s="101" t="s">
        <v>27</v>
      </c>
      <c r="B14" s="104">
        <v>80</v>
      </c>
      <c r="C14" s="103"/>
    </row>
    <row r="15" spans="1:12">
      <c r="A15" s="101" t="s">
        <v>44</v>
      </c>
      <c r="B15" s="112">
        <v>48</v>
      </c>
      <c r="C15" s="103"/>
    </row>
    <row r="16" spans="1:12">
      <c r="A16" s="101" t="s">
        <v>12</v>
      </c>
      <c r="B16" s="104">
        <v>100</v>
      </c>
      <c r="C16" s="103"/>
    </row>
    <row r="17" spans="1:4">
      <c r="A17" s="101"/>
      <c r="B17" s="102"/>
      <c r="C17" s="152"/>
      <c r="D17" s="23"/>
    </row>
    <row r="18" spans="1:4">
      <c r="A18" s="101" t="s">
        <v>25</v>
      </c>
      <c r="B18" s="169">
        <f>SUM(B13:B17)</f>
        <v>428</v>
      </c>
      <c r="C18" s="152"/>
      <c r="D18" s="23"/>
    </row>
    <row r="19" spans="1:4" ht="36">
      <c r="A19" s="158" t="s">
        <v>30</v>
      </c>
      <c r="B19" s="170">
        <f>SUM(B13:B17)</f>
        <v>428</v>
      </c>
      <c r="C19" s="160" t="s">
        <v>154</v>
      </c>
      <c r="D19" s="60"/>
    </row>
    <row r="21" spans="1:4">
      <c r="B21" s="25"/>
    </row>
    <row r="22" spans="1:4">
      <c r="C22" s="28"/>
      <c r="D22" s="28"/>
    </row>
  </sheetData>
  <mergeCells count="1">
    <mergeCell ref="G9:J9"/>
  </mergeCells>
  <pageMargins left="0.7" right="0.7" top="0.75" bottom="0.75" header="0.3" footer="0.3"/>
  <pageSetup scale="60" fitToHeight="0" orientation="landscape" r:id="rId1"/>
  <headerFooter>
    <oddHeader xml:space="preserve">&amp;C&amp;"Arial,Bold"&amp;14Aldrich Public Library
Barre, VT
VT FiberConnect Equipment Costs 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view="pageLayout" zoomScaleNormal="100" workbookViewId="0">
      <selection activeCell="E11" sqref="E11:G12"/>
    </sheetView>
  </sheetViews>
  <sheetFormatPr defaultColWidth="9" defaultRowHeight="18"/>
  <cols>
    <col min="1" max="1" width="31.5" style="22" customWidth="1"/>
    <col min="2" max="2" width="14.75" style="22" customWidth="1"/>
    <col min="3" max="3" width="30.125" style="22" customWidth="1"/>
    <col min="4" max="4" width="6.875" style="22" customWidth="1"/>
    <col min="5" max="5" width="27" style="22" customWidth="1"/>
    <col min="6" max="6" width="36.5" style="22" customWidth="1"/>
    <col min="7" max="16384" width="9" style="22"/>
  </cols>
  <sheetData>
    <row r="2" spans="1:10" ht="4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9"/>
    </row>
    <row r="3" spans="1:10">
      <c r="A3" s="101"/>
      <c r="B3" s="102"/>
      <c r="C3" s="103"/>
      <c r="E3" s="101"/>
      <c r="F3" s="102"/>
      <c r="G3" s="102"/>
      <c r="H3" s="102"/>
      <c r="I3" s="102"/>
      <c r="J3" s="103"/>
    </row>
    <row r="4" spans="1:10">
      <c r="A4" s="101" t="s">
        <v>2</v>
      </c>
      <c r="B4" s="104">
        <v>1752</v>
      </c>
      <c r="C4" s="103"/>
      <c r="E4" s="115">
        <v>164</v>
      </c>
      <c r="F4" s="102" t="s">
        <v>176</v>
      </c>
      <c r="G4" s="102" t="s">
        <v>148</v>
      </c>
      <c r="H4" s="102"/>
      <c r="I4" s="102"/>
      <c r="J4" s="103"/>
    </row>
    <row r="5" spans="1:10">
      <c r="A5" s="101" t="s">
        <v>4</v>
      </c>
      <c r="B5" s="104">
        <v>425</v>
      </c>
      <c r="C5" s="103"/>
      <c r="E5" s="115"/>
      <c r="F5" s="102"/>
      <c r="G5" s="102"/>
      <c r="H5" s="102"/>
      <c r="I5" s="102"/>
      <c r="J5" s="103"/>
    </row>
    <row r="6" spans="1:10">
      <c r="A6" s="101" t="s">
        <v>10</v>
      </c>
      <c r="B6" s="104">
        <v>652</v>
      </c>
      <c r="C6" s="103"/>
      <c r="E6" s="178">
        <v>164</v>
      </c>
      <c r="F6" s="374" t="s">
        <v>146</v>
      </c>
      <c r="G6" s="102"/>
      <c r="H6" s="102"/>
      <c r="I6" s="102"/>
      <c r="J6" s="103"/>
    </row>
    <row r="7" spans="1:10" ht="42" customHeight="1">
      <c r="A7" s="101"/>
      <c r="B7" s="104"/>
      <c r="C7" s="103"/>
      <c r="E7" s="115"/>
      <c r="F7" s="412"/>
      <c r="G7" s="102"/>
      <c r="H7" s="102"/>
      <c r="I7" s="102"/>
      <c r="J7" s="103"/>
    </row>
    <row r="8" spans="1:10" ht="118.5" customHeight="1">
      <c r="A8" s="144" t="s">
        <v>23</v>
      </c>
      <c r="B8" s="145">
        <f>SUM(B4:B7)</f>
        <v>2829</v>
      </c>
      <c r="C8" s="202" t="s">
        <v>173</v>
      </c>
      <c r="D8" s="24"/>
      <c r="E8" s="176"/>
      <c r="F8" s="164"/>
      <c r="G8" s="120"/>
      <c r="H8" s="120"/>
      <c r="I8" s="120"/>
      <c r="J8" s="121"/>
    </row>
    <row r="9" spans="1:10" ht="42.75" customHeight="1">
      <c r="A9" s="148" t="s">
        <v>152</v>
      </c>
      <c r="B9" s="177">
        <f>4900-B8</f>
        <v>2071</v>
      </c>
      <c r="C9" s="121"/>
    </row>
    <row r="10" spans="1:10" ht="42.75" customHeight="1">
      <c r="A10" s="209"/>
      <c r="B10" s="210"/>
      <c r="C10" s="102"/>
    </row>
    <row r="11" spans="1:10">
      <c r="E11" s="368" t="s">
        <v>235</v>
      </c>
      <c r="F11" s="369"/>
      <c r="G11" s="369">
        <v>2468</v>
      </c>
    </row>
    <row r="12" spans="1:10">
      <c r="A12" s="123" t="s">
        <v>169</v>
      </c>
      <c r="B12" s="108"/>
      <c r="C12" s="109"/>
      <c r="E12" s="369" t="s">
        <v>236</v>
      </c>
      <c r="F12" s="369"/>
      <c r="G12" s="369">
        <v>3000</v>
      </c>
    </row>
    <row r="13" spans="1:10">
      <c r="A13" s="196"/>
      <c r="B13" s="181"/>
      <c r="C13" s="182"/>
      <c r="D13" s="72"/>
      <c r="E13" s="21"/>
    </row>
    <row r="14" spans="1:10">
      <c r="A14" s="101" t="s">
        <v>68</v>
      </c>
      <c r="B14" s="104">
        <v>37.950000000000003</v>
      </c>
      <c r="C14" s="103"/>
    </row>
    <row r="15" spans="1:10">
      <c r="A15" s="101" t="s">
        <v>12</v>
      </c>
      <c r="B15" s="104">
        <v>100</v>
      </c>
      <c r="C15" s="103"/>
    </row>
    <row r="16" spans="1:10">
      <c r="A16" s="101"/>
      <c r="B16" s="102"/>
      <c r="C16" s="152"/>
      <c r="D16" s="23"/>
    </row>
    <row r="17" spans="1:4">
      <c r="A17" s="101" t="s">
        <v>25</v>
      </c>
      <c r="B17" s="228">
        <f>SUM(B14:B16)</f>
        <v>137.94999999999999</v>
      </c>
      <c r="C17" s="103"/>
    </row>
    <row r="18" spans="1:4" ht="36">
      <c r="A18" s="153" t="s">
        <v>30</v>
      </c>
      <c r="B18" s="154">
        <v>0</v>
      </c>
      <c r="C18" s="229" t="s">
        <v>174</v>
      </c>
      <c r="D18" s="72"/>
    </row>
    <row r="19" spans="1:4">
      <c r="A19" s="27"/>
      <c r="B19" s="30"/>
    </row>
    <row r="20" spans="1:4">
      <c r="B20" s="28"/>
    </row>
    <row r="21" spans="1:4">
      <c r="C21" s="28"/>
      <c r="D21" s="28"/>
    </row>
  </sheetData>
  <mergeCells count="1">
    <mergeCell ref="F6:F7"/>
  </mergeCells>
  <pageMargins left="0.7" right="0.7" top="0.75" bottom="0.75" header="0.3" footer="0.3"/>
  <pageSetup scale="62" fitToHeight="0" orientation="landscape" r:id="rId1"/>
  <headerFooter>
    <oddHeader xml:space="preserve">&amp;C&amp;"Arial,Regular"&amp;14West Rutland Library
West Rutland, VT
VT FiberConnect Equipment Costs 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view="pageLayout" topLeftCell="A2" zoomScaleNormal="100" workbookViewId="0">
      <selection activeCell="E11" sqref="E11:G12"/>
    </sheetView>
  </sheetViews>
  <sheetFormatPr defaultColWidth="9" defaultRowHeight="18"/>
  <cols>
    <col min="1" max="1" width="30" style="22" customWidth="1"/>
    <col min="2" max="2" width="14.75" style="22" customWidth="1"/>
    <col min="3" max="3" width="24.375" style="22" customWidth="1"/>
    <col min="4" max="4" width="9.25" style="22" customWidth="1"/>
    <col min="5" max="5" width="20.25" style="22" customWidth="1"/>
    <col min="6" max="16384" width="9" style="22"/>
  </cols>
  <sheetData>
    <row r="2" spans="1:14" ht="39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8"/>
      <c r="K2" s="109"/>
    </row>
    <row r="3" spans="1:14">
      <c r="A3" s="101"/>
      <c r="B3" s="102"/>
      <c r="C3" s="103"/>
      <c r="E3" s="101"/>
      <c r="F3" s="102"/>
      <c r="G3" s="102"/>
      <c r="H3" s="102"/>
      <c r="I3" s="102"/>
      <c r="J3" s="102"/>
      <c r="K3" s="103"/>
    </row>
    <row r="4" spans="1:14">
      <c r="A4" s="101" t="s">
        <v>1</v>
      </c>
      <c r="B4" s="104">
        <v>1422</v>
      </c>
      <c r="C4" s="103"/>
      <c r="E4" s="115">
        <v>118.9</v>
      </c>
      <c r="F4" s="102" t="s">
        <v>113</v>
      </c>
      <c r="G4" s="102"/>
      <c r="H4" s="102" t="s">
        <v>148</v>
      </c>
      <c r="I4" s="102"/>
      <c r="J4" s="102"/>
      <c r="K4" s="103"/>
    </row>
    <row r="5" spans="1:14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2"/>
      <c r="K5" s="103"/>
    </row>
    <row r="6" spans="1:14">
      <c r="A6" s="101" t="s">
        <v>4</v>
      </c>
      <c r="B6" s="104">
        <v>425</v>
      </c>
      <c r="C6" s="103"/>
      <c r="E6" s="259">
        <v>118.9</v>
      </c>
      <c r="F6" s="383" t="s">
        <v>189</v>
      </c>
      <c r="G6" s="405"/>
      <c r="H6" s="405"/>
      <c r="I6" s="405"/>
      <c r="J6" s="405"/>
      <c r="K6" s="260"/>
      <c r="L6" s="257"/>
      <c r="M6" s="257"/>
      <c r="N6" s="257"/>
    </row>
    <row r="7" spans="1:14">
      <c r="A7" s="101" t="s">
        <v>10</v>
      </c>
      <c r="B7" s="104">
        <v>652</v>
      </c>
      <c r="C7" s="103"/>
      <c r="E7" s="115"/>
      <c r="F7" s="405"/>
      <c r="G7" s="405"/>
      <c r="H7" s="405"/>
      <c r="I7" s="405"/>
      <c r="J7" s="405"/>
      <c r="K7" s="103"/>
    </row>
    <row r="8" spans="1:14">
      <c r="A8" s="101"/>
      <c r="B8" s="104"/>
      <c r="C8" s="103"/>
      <c r="E8" s="176"/>
      <c r="F8" s="406"/>
      <c r="G8" s="406"/>
      <c r="H8" s="406"/>
      <c r="I8" s="406"/>
      <c r="J8" s="406"/>
      <c r="K8" s="121"/>
    </row>
    <row r="9" spans="1:14" ht="108">
      <c r="A9" s="144" t="s">
        <v>23</v>
      </c>
      <c r="B9" s="145">
        <f>SUM(B4:B7)</f>
        <v>2769</v>
      </c>
      <c r="C9" s="242" t="s">
        <v>19</v>
      </c>
      <c r="D9" s="24"/>
    </row>
    <row r="10" spans="1:14" ht="36">
      <c r="A10" s="244" t="s">
        <v>18</v>
      </c>
      <c r="B10" s="258">
        <f>4900-B9</f>
        <v>2131</v>
      </c>
      <c r="C10" s="121"/>
    </row>
    <row r="11" spans="1:14">
      <c r="E11" s="368" t="s">
        <v>235</v>
      </c>
      <c r="F11" s="369"/>
      <c r="G11" s="369">
        <v>2104</v>
      </c>
    </row>
    <row r="12" spans="1:14">
      <c r="A12" s="123" t="s">
        <v>169</v>
      </c>
      <c r="B12" s="108"/>
      <c r="C12" s="109"/>
      <c r="E12" s="369" t="s">
        <v>236</v>
      </c>
      <c r="F12" s="369"/>
      <c r="G12" s="369">
        <v>1680</v>
      </c>
    </row>
    <row r="13" spans="1:14">
      <c r="A13" s="110"/>
      <c r="B13" s="102"/>
      <c r="C13" s="103"/>
      <c r="E13" s="21"/>
      <c r="F13" s="21"/>
      <c r="G13" s="21"/>
      <c r="H13" s="21"/>
      <c r="I13" s="21"/>
      <c r="J13" s="21"/>
      <c r="K13" s="21"/>
    </row>
    <row r="14" spans="1:14">
      <c r="A14" s="101" t="s">
        <v>8</v>
      </c>
      <c r="B14" s="104">
        <v>45</v>
      </c>
      <c r="C14" s="103"/>
    </row>
    <row r="15" spans="1:14">
      <c r="A15" s="101" t="s">
        <v>9</v>
      </c>
      <c r="B15" s="104">
        <v>707</v>
      </c>
      <c r="C15" s="103"/>
    </row>
    <row r="16" spans="1:14">
      <c r="A16" s="101" t="s">
        <v>12</v>
      </c>
      <c r="B16" s="104">
        <v>100</v>
      </c>
      <c r="C16" s="103"/>
    </row>
    <row r="17" spans="1:4">
      <c r="A17" s="101"/>
      <c r="B17" s="112"/>
      <c r="C17" s="103"/>
    </row>
    <row r="18" spans="1:4">
      <c r="A18" s="101" t="s">
        <v>25</v>
      </c>
      <c r="B18" s="112">
        <f>SUM(B14:B17)</f>
        <v>852</v>
      </c>
      <c r="C18" s="103"/>
    </row>
    <row r="19" spans="1:4" ht="54">
      <c r="A19" s="158" t="s">
        <v>30</v>
      </c>
      <c r="B19" s="213">
        <v>0</v>
      </c>
      <c r="C19" s="229" t="s">
        <v>188</v>
      </c>
      <c r="D19" s="243"/>
    </row>
    <row r="21" spans="1:4">
      <c r="B21" s="28"/>
    </row>
    <row r="22" spans="1:4">
      <c r="C22" s="28"/>
      <c r="D22" s="28"/>
    </row>
  </sheetData>
  <mergeCells count="1">
    <mergeCell ref="F6:J8"/>
  </mergeCells>
  <pageMargins left="0.7" right="0.7" top="0.75" bottom="0.75" header="0.3" footer="0.3"/>
  <pageSetup scale="75" fitToHeight="0" orientation="landscape" r:id="rId1"/>
  <headerFooter>
    <oddHeader xml:space="preserve">&amp;C&amp;"Arial,Regular"&amp;14Whitingham Free Library
Whitingham, VT
VT FiberConnect Equipment Costs 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view="pageLayout" zoomScaleNormal="100" workbookViewId="0">
      <selection activeCell="H18" sqref="H18"/>
    </sheetView>
  </sheetViews>
  <sheetFormatPr defaultColWidth="9" defaultRowHeight="18"/>
  <cols>
    <col min="1" max="1" width="34.25" style="22" customWidth="1"/>
    <col min="2" max="2" width="14.75" style="22" customWidth="1"/>
    <col min="3" max="3" width="27.75" style="22" customWidth="1"/>
    <col min="4" max="4" width="7.375" style="22" customWidth="1"/>
    <col min="5" max="5" width="13.875" style="22" customWidth="1"/>
    <col min="6" max="6" width="9" style="22" customWidth="1"/>
    <col min="7" max="7" width="4.5" style="22" customWidth="1"/>
    <col min="8" max="10" width="9" style="22"/>
    <col min="11" max="11" width="4.25" style="22" customWidth="1"/>
    <col min="12" max="16384" width="9" style="22"/>
  </cols>
  <sheetData>
    <row r="2" spans="1:11" ht="46.5" customHeight="1">
      <c r="A2" s="122" t="s">
        <v>143</v>
      </c>
      <c r="B2" s="99"/>
      <c r="C2" s="100"/>
      <c r="D2" s="21"/>
      <c r="E2" s="122" t="s">
        <v>180</v>
      </c>
      <c r="F2" s="108"/>
      <c r="G2" s="108"/>
      <c r="H2" s="108"/>
      <c r="I2" s="108"/>
      <c r="J2" s="108"/>
      <c r="K2" s="109"/>
    </row>
    <row r="3" spans="1:11">
      <c r="A3" s="101"/>
      <c r="B3" s="102"/>
      <c r="C3" s="103"/>
      <c r="E3" s="101"/>
      <c r="F3" s="102"/>
      <c r="G3" s="102"/>
      <c r="H3" s="102"/>
      <c r="I3" s="102"/>
      <c r="J3" s="102"/>
      <c r="K3" s="103"/>
    </row>
    <row r="4" spans="1:11">
      <c r="A4" s="101" t="s">
        <v>2</v>
      </c>
      <c r="B4" s="104">
        <v>1752</v>
      </c>
      <c r="C4" s="103"/>
      <c r="E4" s="115">
        <v>164</v>
      </c>
      <c r="F4" s="102" t="s">
        <v>113</v>
      </c>
      <c r="G4" s="102"/>
      <c r="H4" s="102" t="s">
        <v>148</v>
      </c>
      <c r="I4" s="102"/>
      <c r="J4" s="102"/>
      <c r="K4" s="103"/>
    </row>
    <row r="5" spans="1:11">
      <c r="A5" s="101" t="s">
        <v>4</v>
      </c>
      <c r="B5" s="104">
        <v>425</v>
      </c>
      <c r="C5" s="103"/>
      <c r="E5" s="115"/>
      <c r="F5" s="102"/>
      <c r="G5" s="102"/>
      <c r="H5" s="102"/>
      <c r="I5" s="102"/>
      <c r="J5" s="102"/>
      <c r="K5" s="103"/>
    </row>
    <row r="6" spans="1:11">
      <c r="A6" s="101" t="s">
        <v>103</v>
      </c>
      <c r="B6" s="169">
        <f>2*652</f>
        <v>1304</v>
      </c>
      <c r="C6" s="103"/>
      <c r="E6" s="115"/>
      <c r="F6" s="102"/>
      <c r="G6" s="102"/>
      <c r="H6" s="102"/>
      <c r="I6" s="102"/>
      <c r="J6" s="102"/>
      <c r="K6" s="103"/>
    </row>
    <row r="7" spans="1:11" ht="17.45" customHeight="1">
      <c r="A7" s="101"/>
      <c r="B7" s="104"/>
      <c r="C7" s="103"/>
      <c r="E7" s="136">
        <v>164</v>
      </c>
      <c r="F7" s="374" t="s">
        <v>226</v>
      </c>
      <c r="G7" s="379"/>
      <c r="H7" s="379"/>
      <c r="I7" s="379"/>
      <c r="J7" s="379"/>
      <c r="K7" s="103"/>
    </row>
    <row r="8" spans="1:11" ht="108">
      <c r="A8" s="144" t="s">
        <v>23</v>
      </c>
      <c r="B8" s="145">
        <f>SUM(B4:B6)</f>
        <v>3481</v>
      </c>
      <c r="C8" s="329" t="s">
        <v>19</v>
      </c>
      <c r="D8" s="24"/>
      <c r="E8" s="176"/>
      <c r="F8" s="376"/>
      <c r="G8" s="376"/>
      <c r="H8" s="376"/>
      <c r="I8" s="376"/>
      <c r="J8" s="376"/>
      <c r="K8" s="121"/>
    </row>
    <row r="9" spans="1:11">
      <c r="A9" s="244"/>
      <c r="B9" s="245"/>
      <c r="C9" s="121"/>
    </row>
    <row r="10" spans="1:11">
      <c r="A10" s="327"/>
      <c r="B10" s="169"/>
      <c r="C10" s="102"/>
    </row>
    <row r="11" spans="1:11" ht="7.15" customHeight="1"/>
    <row r="12" spans="1:11" ht="25.15" customHeight="1">
      <c r="A12" s="123" t="s">
        <v>225</v>
      </c>
      <c r="B12" s="108"/>
      <c r="C12" s="109"/>
      <c r="E12" s="368" t="s">
        <v>235</v>
      </c>
      <c r="F12" s="369"/>
      <c r="G12" s="369"/>
      <c r="H12" s="369" t="s">
        <v>246</v>
      </c>
    </row>
    <row r="13" spans="1:11">
      <c r="A13" s="110"/>
      <c r="B13" s="102"/>
      <c r="C13" s="103"/>
      <c r="E13" s="369" t="s">
        <v>236</v>
      </c>
      <c r="F13" s="369"/>
      <c r="G13" s="369"/>
      <c r="H13" s="368" t="s">
        <v>246</v>
      </c>
      <c r="I13" s="21"/>
      <c r="J13" s="21"/>
      <c r="K13" s="21"/>
    </row>
    <row r="14" spans="1:11">
      <c r="A14" s="101" t="s">
        <v>20</v>
      </c>
      <c r="B14" s="104">
        <v>525</v>
      </c>
      <c r="C14" s="143"/>
      <c r="D14" s="29"/>
    </row>
    <row r="15" spans="1:11">
      <c r="A15" s="101" t="s">
        <v>12</v>
      </c>
      <c r="B15" s="104">
        <v>100</v>
      </c>
      <c r="C15" s="143"/>
      <c r="D15" s="29"/>
    </row>
    <row r="16" spans="1:11">
      <c r="A16" s="101" t="s">
        <v>68</v>
      </c>
      <c r="B16" s="104">
        <v>37.950000000000003</v>
      </c>
      <c r="C16" s="143"/>
      <c r="D16" s="29"/>
    </row>
    <row r="17" spans="1:4">
      <c r="A17" s="101"/>
      <c r="B17" s="104"/>
      <c r="C17" s="143"/>
      <c r="D17" s="29"/>
    </row>
    <row r="18" spans="1:4">
      <c r="A18" s="144" t="s">
        <v>25</v>
      </c>
      <c r="B18" s="145">
        <f>SUM(B14:B16)</f>
        <v>662.95</v>
      </c>
      <c r="C18" s="103"/>
    </row>
    <row r="19" spans="1:4" ht="36">
      <c r="A19" s="153" t="s">
        <v>30</v>
      </c>
      <c r="B19" s="332">
        <v>0</v>
      </c>
      <c r="C19" s="229"/>
      <c r="D19" s="243"/>
    </row>
    <row r="21" spans="1:4">
      <c r="B21" s="28"/>
    </row>
    <row r="22" spans="1:4">
      <c r="C22" s="28"/>
      <c r="D22" s="28"/>
    </row>
  </sheetData>
  <mergeCells count="1">
    <mergeCell ref="F7:J8"/>
  </mergeCells>
  <pageMargins left="0.7" right="0.7" top="0.75" bottom="0.75" header="0.3" footer="0.3"/>
  <pageSetup scale="80" fitToHeight="0" orientation="landscape" r:id="rId1"/>
  <headerFooter>
    <oddHeader xml:space="preserve">&amp;C&amp;"Arial,Regular"&amp;14Wilder Club and Library
VT FiberConnect Equipment Costs 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view="pageLayout" topLeftCell="B1" zoomScaleNormal="100" workbookViewId="0">
      <selection activeCell="E12" sqref="E12:G13"/>
    </sheetView>
  </sheetViews>
  <sheetFormatPr defaultColWidth="9" defaultRowHeight="18"/>
  <cols>
    <col min="1" max="1" width="32" style="22" customWidth="1"/>
    <col min="2" max="2" width="14.75" style="22" customWidth="1"/>
    <col min="3" max="3" width="25.125" style="22" customWidth="1"/>
    <col min="4" max="4" width="6.625" style="22" customWidth="1"/>
    <col min="5" max="5" width="28" style="22" customWidth="1"/>
    <col min="6" max="6" width="23.5" style="22" customWidth="1"/>
    <col min="7" max="16384" width="9" style="22"/>
  </cols>
  <sheetData>
    <row r="2" spans="1:11" ht="48.75" customHeight="1">
      <c r="A2" s="122" t="s">
        <v>143</v>
      </c>
      <c r="B2" s="99"/>
      <c r="C2" s="100"/>
      <c r="D2" s="21"/>
      <c r="E2" s="122" t="s">
        <v>180</v>
      </c>
      <c r="F2" s="108"/>
      <c r="G2" s="108"/>
      <c r="H2" s="108"/>
      <c r="I2" s="108"/>
      <c r="J2" s="109"/>
    </row>
    <row r="3" spans="1:11">
      <c r="A3" s="101"/>
      <c r="B3" s="102"/>
      <c r="C3" s="103"/>
      <c r="E3" s="101"/>
      <c r="F3" s="102"/>
      <c r="G3" s="102"/>
      <c r="H3" s="102"/>
      <c r="I3" s="102"/>
      <c r="J3" s="103"/>
    </row>
    <row r="4" spans="1:11">
      <c r="A4" s="101" t="s">
        <v>2</v>
      </c>
      <c r="B4" s="104">
        <v>1752</v>
      </c>
      <c r="C4" s="103"/>
      <c r="E4" s="115">
        <v>164</v>
      </c>
      <c r="F4" s="102" t="s">
        <v>113</v>
      </c>
      <c r="G4" s="102" t="s">
        <v>148</v>
      </c>
      <c r="H4" s="102"/>
      <c r="I4" s="102"/>
      <c r="J4" s="103"/>
    </row>
    <row r="5" spans="1:11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3"/>
    </row>
    <row r="6" spans="1:11">
      <c r="A6" s="101" t="s">
        <v>4</v>
      </c>
      <c r="B6" s="104">
        <v>425</v>
      </c>
      <c r="C6" s="103"/>
      <c r="E6" s="115"/>
      <c r="F6" s="102"/>
      <c r="G6" s="102"/>
      <c r="H6" s="102"/>
      <c r="I6" s="102"/>
      <c r="J6" s="103"/>
    </row>
    <row r="7" spans="1:11">
      <c r="A7" s="101" t="s">
        <v>103</v>
      </c>
      <c r="B7" s="104">
        <f>652*2</f>
        <v>1304</v>
      </c>
      <c r="C7" s="103"/>
      <c r="E7" s="178">
        <v>164</v>
      </c>
      <c r="F7" s="374" t="s">
        <v>146</v>
      </c>
      <c r="G7" s="102"/>
      <c r="H7" s="102"/>
      <c r="I7" s="102"/>
      <c r="J7" s="103"/>
    </row>
    <row r="8" spans="1:11">
      <c r="A8" s="101"/>
      <c r="B8" s="104"/>
      <c r="C8" s="103"/>
      <c r="E8" s="203"/>
      <c r="F8" s="405"/>
      <c r="G8" s="102"/>
      <c r="H8" s="102"/>
      <c r="I8" s="102"/>
      <c r="J8" s="103"/>
    </row>
    <row r="9" spans="1:11" ht="72" customHeight="1">
      <c r="A9" s="144" t="s">
        <v>23</v>
      </c>
      <c r="B9" s="145">
        <f>SUM(B4:B7)</f>
        <v>3751</v>
      </c>
      <c r="C9" s="218" t="s">
        <v>19</v>
      </c>
      <c r="D9" s="24"/>
      <c r="E9" s="176"/>
      <c r="F9" s="406"/>
      <c r="G9" s="120"/>
      <c r="H9" s="120"/>
      <c r="I9" s="120"/>
      <c r="J9" s="121"/>
    </row>
    <row r="10" spans="1:11" ht="36">
      <c r="A10" s="230" t="s">
        <v>152</v>
      </c>
      <c r="B10" s="177">
        <f>4900-B9</f>
        <v>1149</v>
      </c>
      <c r="C10" s="121"/>
    </row>
    <row r="12" spans="1:11">
      <c r="A12" s="123" t="s">
        <v>169</v>
      </c>
      <c r="B12" s="108"/>
      <c r="C12" s="109"/>
      <c r="E12" s="368" t="s">
        <v>235</v>
      </c>
      <c r="F12" s="369"/>
      <c r="G12" s="369">
        <v>552</v>
      </c>
    </row>
    <row r="13" spans="1:11">
      <c r="A13" s="110"/>
      <c r="B13" s="102"/>
      <c r="C13" s="103"/>
      <c r="E13" s="369" t="s">
        <v>236</v>
      </c>
      <c r="F13" s="369"/>
      <c r="G13" s="369">
        <v>800</v>
      </c>
      <c r="H13" s="21"/>
      <c r="I13" s="21"/>
      <c r="J13" s="21"/>
      <c r="K13" s="21"/>
    </row>
    <row r="14" spans="1:11">
      <c r="A14" s="101" t="s">
        <v>20</v>
      </c>
      <c r="B14" s="104">
        <v>525</v>
      </c>
      <c r="C14" s="103"/>
    </row>
    <row r="15" spans="1:11">
      <c r="A15" s="101" t="s">
        <v>12</v>
      </c>
      <c r="B15" s="104">
        <v>100</v>
      </c>
      <c r="C15" s="103"/>
    </row>
    <row r="16" spans="1:11">
      <c r="A16" s="101" t="s">
        <v>68</v>
      </c>
      <c r="B16" s="104">
        <v>35</v>
      </c>
      <c r="C16" s="103"/>
    </row>
    <row r="17" spans="1:5">
      <c r="A17" s="101" t="s">
        <v>25</v>
      </c>
      <c r="B17" s="112">
        <f>SUM(B14:B16)</f>
        <v>660</v>
      </c>
      <c r="C17" s="103"/>
    </row>
    <row r="18" spans="1:5">
      <c r="A18" s="217"/>
      <c r="B18" s="231"/>
      <c r="C18" s="103"/>
      <c r="E18" s="27"/>
    </row>
    <row r="19" spans="1:5" ht="54">
      <c r="A19" s="153" t="s">
        <v>30</v>
      </c>
      <c r="B19" s="232">
        <v>0</v>
      </c>
      <c r="C19" s="229" t="s">
        <v>179</v>
      </c>
      <c r="D19" s="219"/>
    </row>
    <row r="20" spans="1:5">
      <c r="B20" s="28"/>
    </row>
    <row r="21" spans="1:5">
      <c r="C21" s="28"/>
      <c r="D21" s="28"/>
    </row>
  </sheetData>
  <mergeCells count="1">
    <mergeCell ref="F7:F9"/>
  </mergeCells>
  <pageMargins left="0.7" right="0.7" top="0.75" bottom="0.75" header="0.3" footer="0.3"/>
  <pageSetup scale="69" fitToHeight="0" orientation="landscape" verticalDpi="360" r:id="rId1"/>
  <headerFooter>
    <oddHeader xml:space="preserve">&amp;C&amp;"Arial,Regular"&amp;14Wilder Memorial Library
Weston, VT
VT FiberConnect Equipment Costs 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abSelected="1" view="pageLayout" zoomScaleNormal="100" workbookViewId="0">
      <selection activeCell="G13" sqref="G13"/>
    </sheetView>
  </sheetViews>
  <sheetFormatPr defaultColWidth="9" defaultRowHeight="18"/>
  <cols>
    <col min="1" max="1" width="32.5" style="22" customWidth="1"/>
    <col min="2" max="2" width="14.75" style="22" customWidth="1"/>
    <col min="3" max="3" width="32.5" style="22" customWidth="1"/>
    <col min="4" max="4" width="9.75" style="22" customWidth="1"/>
    <col min="5" max="5" width="16.125" style="22" customWidth="1"/>
    <col min="6" max="6" width="43.125" style="22" customWidth="1"/>
    <col min="7" max="16384" width="9" style="22"/>
  </cols>
  <sheetData>
    <row r="2" spans="1:11" ht="58.5" customHeight="1">
      <c r="A2" s="122" t="s">
        <v>143</v>
      </c>
      <c r="B2" s="99"/>
      <c r="C2" s="100"/>
      <c r="D2" s="188"/>
      <c r="E2" s="122" t="s">
        <v>127</v>
      </c>
      <c r="F2" s="108"/>
      <c r="G2" s="109"/>
    </row>
    <row r="3" spans="1:11">
      <c r="A3" s="101"/>
      <c r="B3" s="102"/>
      <c r="C3" s="103"/>
      <c r="D3" s="102"/>
      <c r="E3" s="101"/>
      <c r="F3" s="102"/>
      <c r="G3" s="103"/>
    </row>
    <row r="4" spans="1:11">
      <c r="A4" s="101" t="s">
        <v>1</v>
      </c>
      <c r="B4" s="104">
        <v>1422</v>
      </c>
      <c r="C4" s="103"/>
      <c r="D4" s="102"/>
      <c r="E4" s="115">
        <v>118.9</v>
      </c>
      <c r="F4" s="102" t="s">
        <v>186</v>
      </c>
      <c r="G4" s="103"/>
    </row>
    <row r="5" spans="1:11">
      <c r="A5" s="101" t="s">
        <v>3</v>
      </c>
      <c r="B5" s="104">
        <v>270</v>
      </c>
      <c r="C5" s="103"/>
      <c r="D5" s="102"/>
      <c r="E5" s="115"/>
      <c r="F5" s="102"/>
      <c r="G5" s="103"/>
    </row>
    <row r="6" spans="1:11">
      <c r="A6" s="101" t="s">
        <v>5</v>
      </c>
      <c r="B6" s="104">
        <v>738</v>
      </c>
      <c r="C6" s="103"/>
      <c r="D6" s="102"/>
      <c r="E6" s="207">
        <v>63.96</v>
      </c>
      <c r="F6" s="252" t="s">
        <v>185</v>
      </c>
      <c r="G6" s="103"/>
    </row>
    <row r="7" spans="1:11">
      <c r="A7" s="101" t="s">
        <v>103</v>
      </c>
      <c r="B7" s="104">
        <f>2*652</f>
        <v>1304</v>
      </c>
      <c r="C7" s="103"/>
      <c r="D7" s="102"/>
      <c r="E7" s="115"/>
      <c r="F7" s="102"/>
      <c r="G7" s="103"/>
    </row>
    <row r="8" spans="1:11" ht="54">
      <c r="A8" s="101"/>
      <c r="B8" s="104"/>
      <c r="C8" s="103"/>
      <c r="D8" s="102"/>
      <c r="E8" s="253">
        <v>118.9</v>
      </c>
      <c r="F8" s="254" t="s">
        <v>187</v>
      </c>
      <c r="G8" s="103"/>
    </row>
    <row r="9" spans="1:11" ht="90">
      <c r="A9" s="144" t="s">
        <v>23</v>
      </c>
      <c r="B9" s="145">
        <f>SUM(B4:B8)</f>
        <v>3734</v>
      </c>
      <c r="C9" s="242" t="s">
        <v>19</v>
      </c>
      <c r="D9" s="241"/>
      <c r="E9" s="255"/>
      <c r="F9" s="256" t="s">
        <v>116</v>
      </c>
      <c r="G9" s="121"/>
    </row>
    <row r="10" spans="1:11" ht="36">
      <c r="A10" s="105" t="s">
        <v>18</v>
      </c>
      <c r="B10" s="246">
        <f>4900-B9</f>
        <v>1166</v>
      </c>
      <c r="C10" s="121"/>
      <c r="D10" s="102"/>
    </row>
    <row r="11" spans="1:11">
      <c r="A11" s="24"/>
      <c r="B11" s="26"/>
    </row>
    <row r="12" spans="1:11">
      <c r="A12" s="123" t="s">
        <v>150</v>
      </c>
      <c r="B12" s="108"/>
      <c r="C12" s="109"/>
      <c r="E12" s="368" t="s">
        <v>235</v>
      </c>
      <c r="F12" s="369"/>
      <c r="G12" s="369">
        <v>2124</v>
      </c>
    </row>
    <row r="13" spans="1:11">
      <c r="A13" s="110"/>
      <c r="B13" s="102"/>
      <c r="C13" s="103"/>
      <c r="E13" s="369" t="s">
        <v>236</v>
      </c>
      <c r="F13" s="369"/>
      <c r="G13" s="369">
        <v>2640</v>
      </c>
      <c r="H13" s="21"/>
      <c r="I13" s="21"/>
      <c r="J13" s="21"/>
      <c r="K13" s="21"/>
    </row>
    <row r="14" spans="1:11">
      <c r="A14" s="101" t="s">
        <v>29</v>
      </c>
      <c r="B14" s="104">
        <v>50</v>
      </c>
      <c r="C14" s="103"/>
    </row>
    <row r="15" spans="1:11">
      <c r="A15" s="101" t="s">
        <v>12</v>
      </c>
      <c r="B15" s="104">
        <v>100</v>
      </c>
      <c r="C15" s="103"/>
    </row>
    <row r="16" spans="1:11">
      <c r="A16" s="101"/>
      <c r="B16" s="112"/>
      <c r="C16" s="103"/>
    </row>
    <row r="17" spans="1:5">
      <c r="A17" s="101" t="s">
        <v>25</v>
      </c>
      <c r="B17" s="112">
        <f>SUM(B14:B16)</f>
        <v>150</v>
      </c>
      <c r="C17" s="103"/>
    </row>
    <row r="18" spans="1:5" ht="36">
      <c r="A18" s="153" t="s">
        <v>30</v>
      </c>
      <c r="B18" s="154">
        <v>0</v>
      </c>
      <c r="C18" s="229" t="s">
        <v>182</v>
      </c>
      <c r="D18" s="243"/>
      <c r="E18" s="27"/>
    </row>
    <row r="19" spans="1:5">
      <c r="C19" s="243"/>
      <c r="D19" s="243"/>
    </row>
    <row r="20" spans="1:5">
      <c r="B20" s="28"/>
    </row>
    <row r="21" spans="1:5">
      <c r="C21" s="28"/>
      <c r="D21" s="28"/>
    </row>
  </sheetData>
  <pageMargins left="0.7" right="0.7" top="0.75" bottom="0.75" header="0.3" footer="0.3"/>
  <pageSetup scale="72" fitToHeight="0" orientation="landscape" r:id="rId1"/>
  <headerFooter>
    <oddHeader xml:space="preserve">&amp;C&amp;"Arial,Regular"&amp;14Pette Memorial
Wilmington, VT
VT FiberConnect Equipment Costs 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Layout" zoomScaleNormal="100" workbookViewId="0">
      <selection activeCell="E10" sqref="E10:G11"/>
    </sheetView>
  </sheetViews>
  <sheetFormatPr defaultColWidth="9" defaultRowHeight="18"/>
  <cols>
    <col min="1" max="1" width="31.5" style="22" customWidth="1"/>
    <col min="2" max="2" width="14.75" style="22" customWidth="1"/>
    <col min="3" max="3" width="34.625" style="22" customWidth="1"/>
    <col min="4" max="4" width="7.625" style="22" customWidth="1"/>
    <col min="5" max="5" width="16.125" style="22" customWidth="1"/>
    <col min="6" max="6" width="42.75" style="22" customWidth="1"/>
    <col min="7" max="16384" width="9" style="22"/>
  </cols>
  <sheetData>
    <row r="1" spans="1:10" ht="63" customHeight="1">
      <c r="A1" s="122" t="s">
        <v>143</v>
      </c>
      <c r="B1" s="99"/>
      <c r="C1" s="100"/>
      <c r="D1" s="21"/>
      <c r="E1" s="122" t="s">
        <v>127</v>
      </c>
      <c r="F1" s="109"/>
    </row>
    <row r="2" spans="1:10">
      <c r="A2" s="101"/>
      <c r="B2" s="102"/>
      <c r="C2" s="103"/>
      <c r="E2" s="101"/>
      <c r="F2" s="103"/>
    </row>
    <row r="3" spans="1:10">
      <c r="A3" s="101" t="s">
        <v>2</v>
      </c>
      <c r="B3" s="104">
        <v>1752</v>
      </c>
      <c r="C3" s="103"/>
      <c r="E3" s="115">
        <v>164</v>
      </c>
      <c r="F3" s="103" t="s">
        <v>230</v>
      </c>
    </row>
    <row r="4" spans="1:10">
      <c r="A4" s="101" t="s">
        <v>3</v>
      </c>
      <c r="B4" s="104">
        <v>270</v>
      </c>
      <c r="C4" s="103"/>
      <c r="E4" s="101"/>
      <c r="F4" s="103"/>
    </row>
    <row r="5" spans="1:10" ht="54">
      <c r="A5" s="101"/>
      <c r="B5" s="102"/>
      <c r="C5" s="103"/>
      <c r="E5" s="253">
        <v>164</v>
      </c>
      <c r="F5" s="360" t="s">
        <v>231</v>
      </c>
    </row>
    <row r="6" spans="1:10" ht="72">
      <c r="A6" s="105" t="s">
        <v>23</v>
      </c>
      <c r="B6" s="146">
        <f>SUM(B3:B4)</f>
        <v>2022</v>
      </c>
      <c r="C6" s="107" t="s">
        <v>19</v>
      </c>
      <c r="D6" s="24"/>
      <c r="E6" s="176"/>
      <c r="F6" s="121"/>
    </row>
    <row r="7" spans="1:10">
      <c r="A7" s="70"/>
      <c r="B7" s="28"/>
    </row>
    <row r="9" spans="1:10">
      <c r="A9" s="123" t="s">
        <v>205</v>
      </c>
      <c r="B9" s="108"/>
      <c r="C9" s="109"/>
    </row>
    <row r="10" spans="1:10">
      <c r="A10" s="110"/>
      <c r="B10" s="102"/>
      <c r="C10" s="113"/>
      <c r="D10" s="21"/>
      <c r="E10" s="368" t="s">
        <v>235</v>
      </c>
      <c r="F10" s="369"/>
      <c r="G10" s="369">
        <v>442</v>
      </c>
      <c r="H10" s="21"/>
      <c r="I10" s="21"/>
      <c r="J10" s="21"/>
    </row>
    <row r="11" spans="1:10">
      <c r="A11" s="101" t="s">
        <v>12</v>
      </c>
      <c r="B11" s="104">
        <v>100</v>
      </c>
      <c r="C11" s="103"/>
      <c r="E11" s="369" t="s">
        <v>236</v>
      </c>
      <c r="F11" s="369"/>
      <c r="G11" s="369">
        <v>300</v>
      </c>
    </row>
    <row r="12" spans="1:10">
      <c r="A12" s="101" t="s">
        <v>68</v>
      </c>
      <c r="B12" s="104">
        <v>35</v>
      </c>
      <c r="C12" s="103"/>
    </row>
    <row r="13" spans="1:10">
      <c r="A13" s="101" t="s">
        <v>25</v>
      </c>
      <c r="B13" s="112">
        <f>SUM(B11:B12)</f>
        <v>135</v>
      </c>
      <c r="C13" s="103"/>
    </row>
    <row r="14" spans="1:10" ht="36">
      <c r="A14" s="158" t="s">
        <v>30</v>
      </c>
      <c r="B14" s="361">
        <v>0</v>
      </c>
      <c r="C14" s="160"/>
      <c r="D14" s="60"/>
    </row>
    <row r="16" spans="1:10">
      <c r="B16" s="28"/>
    </row>
    <row r="17" spans="3:4">
      <c r="C17" s="28"/>
      <c r="D17" s="28"/>
    </row>
  </sheetData>
  <pageMargins left="0.7" right="0.7" top="0.75" bottom="0.75" header="0.3" footer="0.3"/>
  <pageSetup scale="73" fitToHeight="0" orientation="landscape" verticalDpi="360" r:id="rId1"/>
  <headerFooter>
    <oddHeader xml:space="preserve">&amp;C&amp;"Arial,Regular"&amp;14Windham Town Library
VT FiberConnect Equipment Costs 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view="pageLayout" zoomScaleNormal="100" workbookViewId="0">
      <selection activeCell="G18" sqref="G18"/>
    </sheetView>
  </sheetViews>
  <sheetFormatPr defaultColWidth="9" defaultRowHeight="18"/>
  <cols>
    <col min="1" max="1" width="34.875" style="22" customWidth="1"/>
    <col min="2" max="2" width="14.75" style="22" customWidth="1"/>
    <col min="3" max="3" width="31.5" style="22" customWidth="1"/>
    <col min="4" max="4" width="7.75" style="22" customWidth="1"/>
    <col min="5" max="5" width="17.125" style="22" customWidth="1"/>
    <col min="6" max="6" width="30" style="22" customWidth="1"/>
    <col min="7" max="10" width="9" style="22"/>
    <col min="11" max="11" width="15" style="22" customWidth="1"/>
    <col min="12" max="16384" width="9" style="22"/>
  </cols>
  <sheetData>
    <row r="2" spans="1:11" ht="52.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8"/>
      <c r="K2" s="109"/>
    </row>
    <row r="3" spans="1:11">
      <c r="A3" s="101"/>
      <c r="B3" s="102"/>
      <c r="C3" s="103"/>
      <c r="E3" s="101"/>
      <c r="F3" s="102"/>
      <c r="G3" s="102"/>
      <c r="H3" s="102"/>
      <c r="I3" s="102"/>
      <c r="J3" s="102"/>
      <c r="K3" s="103"/>
    </row>
    <row r="4" spans="1:11">
      <c r="A4" s="101" t="s">
        <v>1</v>
      </c>
      <c r="B4" s="104">
        <v>1422</v>
      </c>
      <c r="C4" s="103"/>
      <c r="E4" s="115">
        <v>118.9</v>
      </c>
      <c r="F4" s="102" t="s">
        <v>184</v>
      </c>
      <c r="G4" s="102" t="s">
        <v>148</v>
      </c>
      <c r="H4" s="102"/>
      <c r="I4" s="102"/>
      <c r="J4" s="102"/>
      <c r="K4" s="103"/>
    </row>
    <row r="5" spans="1:11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2"/>
      <c r="K5" s="103"/>
    </row>
    <row r="6" spans="1:11">
      <c r="A6" s="101" t="s">
        <v>5</v>
      </c>
      <c r="B6" s="104">
        <v>738</v>
      </c>
      <c r="C6" s="103"/>
      <c r="E6" s="247">
        <v>63.96</v>
      </c>
      <c r="F6" s="237" t="s">
        <v>185</v>
      </c>
      <c r="G6" s="102"/>
      <c r="H6" s="391" t="s">
        <v>116</v>
      </c>
      <c r="I6" s="379"/>
      <c r="J6" s="379"/>
      <c r="K6" s="389"/>
    </row>
    <row r="7" spans="1:11">
      <c r="A7" s="101" t="s">
        <v>10</v>
      </c>
      <c r="B7" s="104">
        <v>652</v>
      </c>
      <c r="C7" s="103"/>
      <c r="E7" s="101"/>
      <c r="F7" s="102"/>
      <c r="G7" s="102"/>
      <c r="H7" s="379"/>
      <c r="I7" s="379"/>
      <c r="J7" s="379"/>
      <c r="K7" s="389"/>
    </row>
    <row r="8" spans="1:11" ht="18" customHeight="1">
      <c r="A8" s="101"/>
      <c r="B8" s="104"/>
      <c r="C8" s="103"/>
      <c r="E8" s="101"/>
      <c r="F8" s="102"/>
      <c r="G8" s="102"/>
      <c r="H8" s="379"/>
      <c r="I8" s="379"/>
      <c r="J8" s="379"/>
      <c r="K8" s="389"/>
    </row>
    <row r="9" spans="1:11" ht="40.5" customHeight="1">
      <c r="A9" s="101"/>
      <c r="B9" s="102"/>
      <c r="C9" s="103"/>
      <c r="E9" s="101"/>
      <c r="F9" s="102"/>
      <c r="G9" s="248"/>
      <c r="H9" s="379"/>
      <c r="I9" s="379"/>
      <c r="J9" s="379"/>
      <c r="K9" s="389"/>
    </row>
    <row r="10" spans="1:11" ht="72">
      <c r="A10" s="144" t="s">
        <v>23</v>
      </c>
      <c r="B10" s="145">
        <f>SUM(B4:B8)</f>
        <v>3082</v>
      </c>
      <c r="C10" s="233" t="s">
        <v>19</v>
      </c>
      <c r="D10" s="24"/>
      <c r="E10" s="156">
        <v>118.9</v>
      </c>
      <c r="F10" s="249" t="s">
        <v>183</v>
      </c>
      <c r="G10" s="120"/>
      <c r="H10" s="120"/>
      <c r="I10" s="120"/>
      <c r="J10" s="120"/>
      <c r="K10" s="121"/>
    </row>
    <row r="11" spans="1:11" ht="36">
      <c r="A11" s="105" t="s">
        <v>18</v>
      </c>
      <c r="B11" s="246">
        <f>4900-B10</f>
        <v>1818</v>
      </c>
      <c r="C11" s="121"/>
    </row>
    <row r="12" spans="1:11">
      <c r="E12" s="368" t="s">
        <v>235</v>
      </c>
      <c r="F12" s="369"/>
      <c r="G12" s="369">
        <v>3575</v>
      </c>
    </row>
    <row r="13" spans="1:11">
      <c r="A13" s="123" t="s">
        <v>169</v>
      </c>
      <c r="B13" s="108"/>
      <c r="C13" s="109"/>
      <c r="E13" s="369" t="s">
        <v>236</v>
      </c>
      <c r="F13" s="369"/>
      <c r="G13" s="369">
        <v>3600</v>
      </c>
    </row>
    <row r="14" spans="1:11">
      <c r="A14" s="110"/>
      <c r="B14" s="102"/>
      <c r="C14" s="113"/>
      <c r="D14" s="21"/>
      <c r="F14" s="21"/>
      <c r="G14" s="21"/>
      <c r="H14" s="21"/>
      <c r="I14" s="21"/>
      <c r="J14" s="21"/>
      <c r="K14" s="21"/>
    </row>
    <row r="15" spans="1:11">
      <c r="A15" s="101" t="s">
        <v>7</v>
      </c>
      <c r="B15" s="104">
        <v>200</v>
      </c>
      <c r="C15" s="103"/>
    </row>
    <row r="16" spans="1:11">
      <c r="A16" s="101" t="s">
        <v>44</v>
      </c>
      <c r="B16" s="112">
        <v>48</v>
      </c>
      <c r="C16" s="103"/>
    </row>
    <row r="17" spans="1:4">
      <c r="A17" s="101" t="s">
        <v>9</v>
      </c>
      <c r="B17" s="104">
        <v>707</v>
      </c>
      <c r="C17" s="103"/>
    </row>
    <row r="18" spans="1:4">
      <c r="A18" s="101" t="s">
        <v>12</v>
      </c>
      <c r="B18" s="104">
        <v>100</v>
      </c>
      <c r="C18" s="103"/>
    </row>
    <row r="19" spans="1:4">
      <c r="A19" s="101"/>
      <c r="B19" s="112"/>
      <c r="C19" s="103"/>
    </row>
    <row r="20" spans="1:4">
      <c r="A20" s="101" t="s">
        <v>25</v>
      </c>
      <c r="B20" s="112">
        <f>SUM(B15:B19)</f>
        <v>1055</v>
      </c>
      <c r="C20" s="103"/>
    </row>
    <row r="21" spans="1:4" ht="36">
      <c r="A21" s="158" t="s">
        <v>30</v>
      </c>
      <c r="B21" s="213">
        <v>0</v>
      </c>
      <c r="C21" s="229" t="s">
        <v>182</v>
      </c>
      <c r="D21" s="234"/>
    </row>
    <row r="23" spans="1:4">
      <c r="B23" s="28"/>
    </row>
    <row r="24" spans="1:4">
      <c r="B24" s="28"/>
    </row>
  </sheetData>
  <mergeCells count="1">
    <mergeCell ref="H6:K9"/>
  </mergeCells>
  <pageMargins left="0.7" right="0.7" top="0.75" bottom="0.75" header="0.3" footer="0.3"/>
  <pageSetup scale="61" fitToHeight="0" orientation="landscape" r:id="rId1"/>
  <headerFooter>
    <oddHeader xml:space="preserve">&amp;C&amp;"Arial,Regular"&amp;14Windsor Public Library
VT FiberConnect Equipment Costs 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sqref="A1:F24"/>
    </sheetView>
  </sheetViews>
  <sheetFormatPr defaultColWidth="9" defaultRowHeight="18"/>
  <cols>
    <col min="1" max="1" width="33.75" style="22" customWidth="1"/>
    <col min="2" max="2" width="14.75" style="22" customWidth="1"/>
    <col min="3" max="3" width="26.625" style="22" customWidth="1"/>
    <col min="4" max="4" width="20.25" style="22" customWidth="1"/>
    <col min="5" max="5" width="35.625" style="22" customWidth="1"/>
    <col min="6" max="16384" width="9" style="22"/>
  </cols>
  <sheetData>
    <row r="1" spans="1:9" ht="43.5" customHeight="1">
      <c r="A1" s="21" t="s">
        <v>15</v>
      </c>
      <c r="B1" s="21"/>
      <c r="C1" s="21"/>
      <c r="D1" s="21"/>
      <c r="E1" s="21"/>
    </row>
    <row r="2" spans="1:9">
      <c r="D2" s="22" t="s">
        <v>104</v>
      </c>
    </row>
    <row r="3" spans="1:9">
      <c r="A3" s="22" t="s">
        <v>1</v>
      </c>
      <c r="B3" s="29">
        <v>1422</v>
      </c>
      <c r="C3" s="29"/>
      <c r="D3" s="23">
        <v>118.9</v>
      </c>
      <c r="E3" s="22" t="s">
        <v>113</v>
      </c>
    </row>
    <row r="4" spans="1:9">
      <c r="A4" s="22" t="s">
        <v>4</v>
      </c>
      <c r="B4" s="29">
        <v>425</v>
      </c>
      <c r="C4" s="29"/>
      <c r="D4" s="23"/>
    </row>
    <row r="5" spans="1:9">
      <c r="A5" s="22" t="s">
        <v>5</v>
      </c>
      <c r="B5" s="29">
        <v>738</v>
      </c>
      <c r="D5" s="23">
        <v>63.96</v>
      </c>
      <c r="E5" s="22" t="s">
        <v>117</v>
      </c>
    </row>
    <row r="6" spans="1:9">
      <c r="A6" s="22" t="s">
        <v>105</v>
      </c>
      <c r="B6" s="28">
        <f>3*652</f>
        <v>1956</v>
      </c>
      <c r="C6" s="28"/>
    </row>
    <row r="7" spans="1:9" ht="35.25" customHeight="1">
      <c r="D7" s="26">
        <v>118.9</v>
      </c>
      <c r="E7" s="31" t="s">
        <v>123</v>
      </c>
    </row>
    <row r="8" spans="1:9" ht="108">
      <c r="A8" s="24" t="s">
        <v>23</v>
      </c>
      <c r="B8" s="25">
        <f>SUM(B3:B6)</f>
        <v>4541</v>
      </c>
      <c r="C8" s="24" t="s">
        <v>19</v>
      </c>
      <c r="D8" s="26">
        <v>63.96</v>
      </c>
      <c r="E8" s="31" t="s">
        <v>122</v>
      </c>
    </row>
    <row r="9" spans="1:9" ht="90">
      <c r="A9" s="24" t="s">
        <v>18</v>
      </c>
      <c r="B9" s="26">
        <f>4900-B8</f>
        <v>359</v>
      </c>
      <c r="C9" s="31"/>
      <c r="D9" s="31"/>
      <c r="E9" s="24" t="s">
        <v>116</v>
      </c>
    </row>
    <row r="11" spans="1:9">
      <c r="A11" s="22" t="s">
        <v>98</v>
      </c>
    </row>
    <row r="12" spans="1:9">
      <c r="A12" s="21"/>
      <c r="C12" s="21"/>
      <c r="D12" s="21"/>
      <c r="E12" s="21"/>
      <c r="F12" s="21"/>
      <c r="G12" s="21"/>
      <c r="H12" s="21"/>
      <c r="I12" s="21"/>
    </row>
    <row r="13" spans="1:9">
      <c r="A13" s="22" t="s">
        <v>28</v>
      </c>
      <c r="B13" s="29">
        <v>250</v>
      </c>
    </row>
    <row r="14" spans="1:9">
      <c r="A14" s="22" t="s">
        <v>44</v>
      </c>
      <c r="B14" s="23">
        <v>90</v>
      </c>
    </row>
    <row r="15" spans="1:9">
      <c r="A15" s="22" t="s">
        <v>9</v>
      </c>
      <c r="B15" s="29">
        <v>707</v>
      </c>
    </row>
    <row r="16" spans="1:9">
      <c r="A16" s="22" t="s">
        <v>12</v>
      </c>
      <c r="B16" s="29">
        <v>100</v>
      </c>
    </row>
    <row r="17" spans="1:3">
      <c r="B17" s="23"/>
    </row>
    <row r="18" spans="1:3">
      <c r="A18" s="22" t="s">
        <v>25</v>
      </c>
      <c r="B18" s="23">
        <f>SUM(B13:B17)</f>
        <v>1147</v>
      </c>
    </row>
    <row r="19" spans="1:3">
      <c r="B19" s="23"/>
    </row>
    <row r="20" spans="1:3" ht="53.25" customHeight="1">
      <c r="A20" s="24" t="s">
        <v>30</v>
      </c>
      <c r="B20" s="42">
        <f>(B18-B9)</f>
        <v>788</v>
      </c>
      <c r="C20" s="24" t="s">
        <v>111</v>
      </c>
    </row>
    <row r="22" spans="1:3">
      <c r="A22" s="22" t="s">
        <v>24</v>
      </c>
      <c r="B22" s="23">
        <v>4900</v>
      </c>
    </row>
    <row r="23" spans="1:3">
      <c r="C23" s="28"/>
    </row>
  </sheetData>
  <pageMargins left="0.7" right="0.7" top="0.75" bottom="0.75" header="0.3" footer="0.3"/>
  <pageSetup scale="77" fitToHeight="0" orientation="landscape" verticalDpi="360" r:id="rId1"/>
  <headerFooter>
    <oddHeader xml:space="preserve">&amp;C&amp;"Arial,Regular"&amp;14Pette Memorial
Wilmington, VT
VT FiberConnect Estimated Equipment Costs 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0" zoomScaleNormal="100" workbookViewId="0">
      <selection activeCell="D11" sqref="D11:E11"/>
    </sheetView>
  </sheetViews>
  <sheetFormatPr defaultColWidth="9" defaultRowHeight="18"/>
  <cols>
    <col min="1" max="1" width="24.125" style="22" customWidth="1"/>
    <col min="2" max="2" width="32.375" style="22" customWidth="1"/>
    <col min="3" max="3" width="19.125" style="22" customWidth="1"/>
    <col min="4" max="4" width="38.25" style="22" customWidth="1"/>
    <col min="5" max="5" width="47" style="22" customWidth="1"/>
    <col min="6" max="6" width="32.5" style="22" customWidth="1"/>
    <col min="7" max="7" width="0" style="22" hidden="1" customWidth="1"/>
    <col min="8" max="16384" width="9" style="22"/>
  </cols>
  <sheetData>
    <row r="1" spans="1:5" ht="56.25" customHeight="1">
      <c r="A1" s="21" t="s">
        <v>15</v>
      </c>
      <c r="B1" s="21"/>
      <c r="C1" s="21"/>
    </row>
    <row r="2" spans="1:5">
      <c r="B2" s="22" t="s">
        <v>16</v>
      </c>
      <c r="D2" s="22" t="s">
        <v>104</v>
      </c>
    </row>
    <row r="3" spans="1:5">
      <c r="A3" s="22" t="s">
        <v>0</v>
      </c>
      <c r="B3" s="29">
        <v>2050</v>
      </c>
      <c r="D3" s="23">
        <v>360.8</v>
      </c>
      <c r="E3" s="22" t="s">
        <v>113</v>
      </c>
    </row>
    <row r="4" spans="1:5">
      <c r="A4" s="22" t="s">
        <v>1</v>
      </c>
      <c r="B4" s="29">
        <v>1422</v>
      </c>
      <c r="D4" s="23">
        <v>118.9</v>
      </c>
      <c r="E4" s="22" t="s">
        <v>113</v>
      </c>
    </row>
    <row r="5" spans="1:5">
      <c r="A5" s="22" t="s">
        <v>2</v>
      </c>
      <c r="B5" s="29">
        <v>1752</v>
      </c>
      <c r="D5" s="23">
        <v>164</v>
      </c>
      <c r="E5" s="22" t="s">
        <v>113</v>
      </c>
    </row>
    <row r="6" spans="1:5">
      <c r="A6" s="22" t="s">
        <v>3</v>
      </c>
      <c r="B6" s="29">
        <v>270</v>
      </c>
      <c r="D6" s="23"/>
    </row>
    <row r="7" spans="1:5">
      <c r="A7" s="22" t="s">
        <v>4</v>
      </c>
      <c r="B7" s="29">
        <v>425</v>
      </c>
      <c r="D7" s="23"/>
    </row>
    <row r="8" spans="1:5">
      <c r="A8" s="22" t="s">
        <v>5</v>
      </c>
      <c r="B8" s="29">
        <v>738</v>
      </c>
      <c r="D8" s="23">
        <v>63.96</v>
      </c>
      <c r="E8" s="22" t="s">
        <v>117</v>
      </c>
    </row>
    <row r="9" spans="1:5">
      <c r="A9" s="22" t="s">
        <v>6</v>
      </c>
      <c r="B9" s="29">
        <v>1422</v>
      </c>
      <c r="D9" s="23">
        <v>123</v>
      </c>
      <c r="E9" s="22" t="s">
        <v>117</v>
      </c>
    </row>
    <row r="10" spans="1:5">
      <c r="A10" s="22" t="s">
        <v>10</v>
      </c>
      <c r="B10" s="29">
        <v>652</v>
      </c>
      <c r="D10" s="23"/>
    </row>
    <row r="11" spans="1:5">
      <c r="A11" s="22" t="s">
        <v>11</v>
      </c>
      <c r="B11" s="29">
        <v>851</v>
      </c>
      <c r="D11" s="58"/>
      <c r="E11" s="59" t="s">
        <v>136</v>
      </c>
    </row>
    <row r="12" spans="1:5" ht="25.5" customHeight="1">
      <c r="B12" s="29"/>
      <c r="D12" s="47"/>
      <c r="E12" s="59" t="s">
        <v>122</v>
      </c>
    </row>
    <row r="13" spans="1:5" ht="126">
      <c r="A13" s="24" t="s">
        <v>23</v>
      </c>
      <c r="B13" s="40">
        <f>SUM(B3:B11)</f>
        <v>9582</v>
      </c>
      <c r="C13" s="24" t="s">
        <v>19</v>
      </c>
      <c r="E13" s="24" t="s">
        <v>116</v>
      </c>
    </row>
    <row r="14" spans="1:5">
      <c r="A14" s="22" t="s">
        <v>18</v>
      </c>
      <c r="B14" s="28">
        <f>4900-B13</f>
        <v>-4682</v>
      </c>
    </row>
    <row r="16" spans="1:5">
      <c r="A16" s="22" t="s">
        <v>98</v>
      </c>
    </row>
    <row r="17" spans="1:9">
      <c r="A17" s="21"/>
      <c r="B17" s="22" t="s">
        <v>16</v>
      </c>
      <c r="D17" s="21"/>
      <c r="E17" s="21"/>
      <c r="F17" s="21"/>
      <c r="G17" s="21"/>
      <c r="H17" s="21"/>
      <c r="I17" s="21"/>
    </row>
    <row r="18" spans="1:9">
      <c r="A18" s="22" t="s">
        <v>7</v>
      </c>
      <c r="B18" s="29">
        <v>200</v>
      </c>
      <c r="C18" s="29"/>
    </row>
    <row r="19" spans="1:9">
      <c r="A19" s="22" t="s">
        <v>27</v>
      </c>
      <c r="B19" s="29">
        <v>80</v>
      </c>
    </row>
    <row r="20" spans="1:9">
      <c r="A20" s="22" t="s">
        <v>8</v>
      </c>
      <c r="B20" s="29">
        <v>45</v>
      </c>
    </row>
    <row r="21" spans="1:9">
      <c r="A21" s="22" t="s">
        <v>9</v>
      </c>
      <c r="B21" s="29">
        <v>707</v>
      </c>
      <c r="C21" s="29"/>
    </row>
    <row r="22" spans="1:9">
      <c r="A22" s="22" t="s">
        <v>20</v>
      </c>
      <c r="B22" s="29">
        <v>525</v>
      </c>
    </row>
    <row r="23" spans="1:9">
      <c r="A23" s="22" t="s">
        <v>12</v>
      </c>
      <c r="B23" s="29">
        <v>100</v>
      </c>
    </row>
    <row r="24" spans="1:9">
      <c r="A24" s="22" t="s">
        <v>21</v>
      </c>
      <c r="C24" s="23"/>
    </row>
    <row r="25" spans="1:9">
      <c r="A25" s="22" t="s">
        <v>25</v>
      </c>
      <c r="B25" s="23">
        <f>SUM(C18:C24)</f>
        <v>0</v>
      </c>
    </row>
    <row r="26" spans="1:9" ht="90">
      <c r="A26" s="57" t="s">
        <v>30</v>
      </c>
      <c r="B26" s="45">
        <f>-(B14-B25)</f>
        <v>4682</v>
      </c>
      <c r="C26" s="57" t="s">
        <v>111</v>
      </c>
    </row>
    <row r="28" spans="1:9">
      <c r="A28" s="22" t="s">
        <v>24</v>
      </c>
    </row>
    <row r="29" spans="1:9">
      <c r="C29" s="28"/>
    </row>
  </sheetData>
  <pageMargins left="0.7" right="0.7" top="0.75" bottom="0.75" header="0.3" footer="0.3"/>
  <pageSetup scale="71" fitToHeight="0" orientation="landscape" verticalDpi="360" r:id="rId1"/>
  <headerFooter>
    <oddHeader xml:space="preserve">&amp;C&amp;"Arial,Regular"&amp;14Pette Memorial
Wilmington, VT
VT FiberConnect Estimated Equipment Costs 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6" workbookViewId="0">
      <selection activeCell="A38" sqref="A38"/>
    </sheetView>
  </sheetViews>
  <sheetFormatPr defaultRowHeight="15.75"/>
  <cols>
    <col min="1" max="1" width="47.125" customWidth="1"/>
    <col min="2" max="2" width="11.125" style="1" bestFit="1" customWidth="1"/>
    <col min="3" max="3" width="11.25" style="2" customWidth="1"/>
    <col min="7" max="7" width="16.125" customWidth="1"/>
    <col min="8" max="8" width="13" customWidth="1"/>
  </cols>
  <sheetData>
    <row r="1" spans="1:8">
      <c r="A1" t="s">
        <v>69</v>
      </c>
      <c r="C1" s="2" t="s">
        <v>115</v>
      </c>
      <c r="G1" t="s">
        <v>70</v>
      </c>
      <c r="H1" t="s">
        <v>13</v>
      </c>
    </row>
    <row r="3" spans="1:8">
      <c r="A3" t="s">
        <v>81</v>
      </c>
      <c r="B3" s="1">
        <v>22797.15</v>
      </c>
      <c r="G3">
        <v>1</v>
      </c>
      <c r="H3" s="5">
        <f>B3*G3</f>
        <v>22797.15</v>
      </c>
    </row>
    <row r="4" spans="1:8">
      <c r="A4" t="s">
        <v>82</v>
      </c>
      <c r="B4" s="1">
        <v>22800</v>
      </c>
      <c r="G4">
        <v>1</v>
      </c>
      <c r="H4" s="5">
        <f t="shared" ref="H4:H35" si="0">B4*G4</f>
        <v>22800</v>
      </c>
    </row>
    <row r="5" spans="1:8">
      <c r="A5" t="s">
        <v>79</v>
      </c>
      <c r="B5" s="1">
        <v>1422.15</v>
      </c>
      <c r="C5" s="2">
        <v>123</v>
      </c>
      <c r="G5">
        <v>5</v>
      </c>
      <c r="H5" s="5">
        <f t="shared" si="0"/>
        <v>7110.75</v>
      </c>
    </row>
    <row r="6" spans="1:8">
      <c r="A6" t="s">
        <v>80</v>
      </c>
      <c r="B6" s="1">
        <v>738.15</v>
      </c>
      <c r="C6" s="2">
        <v>63.96</v>
      </c>
      <c r="G6">
        <v>4</v>
      </c>
      <c r="H6" s="5">
        <f t="shared" si="0"/>
        <v>2952.6</v>
      </c>
    </row>
    <row r="7" spans="1:8">
      <c r="A7" t="s">
        <v>77</v>
      </c>
      <c r="B7" s="1">
        <v>852</v>
      </c>
      <c r="G7">
        <v>1</v>
      </c>
      <c r="H7" s="5">
        <f t="shared" si="0"/>
        <v>852</v>
      </c>
    </row>
    <row r="8" spans="1:8">
      <c r="A8" t="s">
        <v>0</v>
      </c>
      <c r="B8" s="1">
        <v>2050</v>
      </c>
      <c r="C8" s="2">
        <v>360.8</v>
      </c>
      <c r="G8">
        <v>6</v>
      </c>
      <c r="H8" s="5">
        <f t="shared" si="0"/>
        <v>12300</v>
      </c>
    </row>
    <row r="9" spans="1:8">
      <c r="A9" t="s">
        <v>1</v>
      </c>
      <c r="B9" s="1">
        <v>1422</v>
      </c>
      <c r="C9" s="16">
        <v>118.9</v>
      </c>
      <c r="G9">
        <f>5+2</f>
        <v>7</v>
      </c>
      <c r="H9" s="5">
        <f t="shared" si="0"/>
        <v>9954</v>
      </c>
    </row>
    <row r="10" spans="1:8">
      <c r="A10" t="s">
        <v>2</v>
      </c>
      <c r="B10" s="1">
        <v>1752</v>
      </c>
      <c r="C10" s="2">
        <v>164</v>
      </c>
      <c r="G10">
        <v>7</v>
      </c>
      <c r="H10" s="5">
        <f t="shared" si="0"/>
        <v>12264</v>
      </c>
    </row>
    <row r="11" spans="1:8">
      <c r="H11" s="5">
        <f t="shared" si="0"/>
        <v>0</v>
      </c>
    </row>
    <row r="12" spans="1:8">
      <c r="A12" t="s">
        <v>3</v>
      </c>
      <c r="B12" s="1">
        <v>270</v>
      </c>
      <c r="G12">
        <f>11+4</f>
        <v>15</v>
      </c>
      <c r="H12" s="5">
        <f t="shared" si="0"/>
        <v>4050</v>
      </c>
    </row>
    <row r="13" spans="1:8">
      <c r="A13" t="s">
        <v>4</v>
      </c>
      <c r="B13" s="1">
        <v>425</v>
      </c>
      <c r="G13">
        <v>3</v>
      </c>
      <c r="H13" s="5">
        <f t="shared" si="0"/>
        <v>1275</v>
      </c>
    </row>
    <row r="14" spans="1:8">
      <c r="A14" t="s">
        <v>73</v>
      </c>
      <c r="B14" s="1">
        <v>250</v>
      </c>
      <c r="G14">
        <v>4</v>
      </c>
      <c r="H14" s="5">
        <f t="shared" si="0"/>
        <v>1000</v>
      </c>
    </row>
    <row r="15" spans="1:8">
      <c r="A15" t="s">
        <v>78</v>
      </c>
      <c r="B15" s="1">
        <v>225</v>
      </c>
      <c r="G15">
        <v>4</v>
      </c>
      <c r="H15" s="5">
        <f t="shared" si="0"/>
        <v>900</v>
      </c>
    </row>
    <row r="16" spans="1:8">
      <c r="A16" t="s">
        <v>74</v>
      </c>
      <c r="B16" s="1">
        <v>2451</v>
      </c>
      <c r="G16">
        <v>1</v>
      </c>
      <c r="H16" s="5">
        <f t="shared" si="0"/>
        <v>2451</v>
      </c>
    </row>
    <row r="17" spans="1:8">
      <c r="A17" t="s">
        <v>75</v>
      </c>
      <c r="B17" s="1">
        <v>285</v>
      </c>
      <c r="G17">
        <v>1</v>
      </c>
      <c r="H17" s="5">
        <f t="shared" si="0"/>
        <v>285</v>
      </c>
    </row>
    <row r="18" spans="1:8">
      <c r="A18" t="s">
        <v>76</v>
      </c>
      <c r="B18" s="1">
        <v>285</v>
      </c>
      <c r="G18">
        <v>1</v>
      </c>
      <c r="H18" s="5">
        <f t="shared" si="0"/>
        <v>285</v>
      </c>
    </row>
    <row r="19" spans="1:8">
      <c r="A19" t="s">
        <v>7</v>
      </c>
      <c r="B19" s="1">
        <v>199.2</v>
      </c>
      <c r="G19">
        <f>5+1</f>
        <v>6</v>
      </c>
      <c r="H19" s="5">
        <f t="shared" si="0"/>
        <v>1195.1999999999998</v>
      </c>
    </row>
    <row r="20" spans="1:8">
      <c r="A20" t="s">
        <v>96</v>
      </c>
      <c r="H20" s="5"/>
    </row>
    <row r="21" spans="1:8">
      <c r="A21" t="s">
        <v>95</v>
      </c>
      <c r="H21" s="5"/>
    </row>
    <row r="22" spans="1:8">
      <c r="A22" t="s">
        <v>43</v>
      </c>
      <c r="B22" s="1">
        <v>79.849999999999994</v>
      </c>
      <c r="G22">
        <v>6</v>
      </c>
      <c r="H22" s="5">
        <f t="shared" si="0"/>
        <v>479.09999999999997</v>
      </c>
    </row>
    <row r="23" spans="1:8">
      <c r="A23" t="s">
        <v>93</v>
      </c>
      <c r="B23" s="1">
        <v>40.450000000000003</v>
      </c>
      <c r="G23">
        <f>10+2</f>
        <v>12</v>
      </c>
      <c r="H23" s="5">
        <f t="shared" si="0"/>
        <v>485.40000000000003</v>
      </c>
    </row>
    <row r="24" spans="1:8">
      <c r="A24" t="s">
        <v>94</v>
      </c>
      <c r="B24" s="1">
        <v>48</v>
      </c>
      <c r="H24" s="5"/>
    </row>
    <row r="25" spans="1:8">
      <c r="A25" t="s">
        <v>89</v>
      </c>
      <c r="B25" s="1">
        <f>467+239.8+3</f>
        <v>709.8</v>
      </c>
      <c r="G25">
        <f>3+1+4</f>
        <v>8</v>
      </c>
      <c r="H25" s="5">
        <f t="shared" si="0"/>
        <v>5678.4</v>
      </c>
    </row>
    <row r="26" spans="1:8">
      <c r="A26" t="s">
        <v>90</v>
      </c>
      <c r="B26" s="1">
        <f>285.35+239.8</f>
        <v>525.15000000000009</v>
      </c>
      <c r="G26">
        <v>1</v>
      </c>
      <c r="H26" s="5">
        <f t="shared" si="0"/>
        <v>525.15000000000009</v>
      </c>
    </row>
    <row r="27" spans="1:8">
      <c r="A27" t="s">
        <v>85</v>
      </c>
      <c r="B27" s="1">
        <v>239.8</v>
      </c>
      <c r="G27">
        <v>1</v>
      </c>
      <c r="H27" s="5">
        <f t="shared" si="0"/>
        <v>239.8</v>
      </c>
    </row>
    <row r="28" spans="1:8">
      <c r="A28" t="s">
        <v>68</v>
      </c>
      <c r="B28" s="1">
        <v>37.950000000000003</v>
      </c>
      <c r="G28">
        <v>2</v>
      </c>
      <c r="H28" s="5">
        <f t="shared" si="0"/>
        <v>75.900000000000006</v>
      </c>
    </row>
    <row r="29" spans="1:8">
      <c r="A29" t="s">
        <v>10</v>
      </c>
      <c r="B29" s="1">
        <v>652</v>
      </c>
      <c r="C29" s="2">
        <v>65.599999999999994</v>
      </c>
      <c r="G29">
        <v>23</v>
      </c>
      <c r="H29" s="5">
        <f t="shared" si="0"/>
        <v>14996</v>
      </c>
    </row>
    <row r="30" spans="1:8">
      <c r="A30" t="s">
        <v>11</v>
      </c>
      <c r="B30" s="1">
        <v>851</v>
      </c>
      <c r="C30" s="2">
        <v>78.72</v>
      </c>
      <c r="G30">
        <f>5+5</f>
        <v>10</v>
      </c>
      <c r="H30" s="5">
        <f t="shared" si="0"/>
        <v>8510</v>
      </c>
    </row>
    <row r="31" spans="1:8">
      <c r="A31" t="s">
        <v>71</v>
      </c>
      <c r="B31" s="1">
        <v>14.25</v>
      </c>
      <c r="G31">
        <v>30</v>
      </c>
      <c r="H31" s="5">
        <f t="shared" si="0"/>
        <v>427.5</v>
      </c>
    </row>
    <row r="32" spans="1:8">
      <c r="A32" t="s">
        <v>71</v>
      </c>
      <c r="B32" s="1">
        <v>14.25</v>
      </c>
      <c r="G32">
        <v>30</v>
      </c>
      <c r="H32" s="5">
        <f t="shared" si="0"/>
        <v>427.5</v>
      </c>
    </row>
    <row r="33" spans="1:8">
      <c r="A33" t="s">
        <v>72</v>
      </c>
      <c r="B33" s="1">
        <v>84.93</v>
      </c>
      <c r="G33">
        <v>20</v>
      </c>
      <c r="H33" s="5">
        <f t="shared" si="0"/>
        <v>1698.6000000000001</v>
      </c>
    </row>
    <row r="34" spans="1:8">
      <c r="H34" s="5">
        <f t="shared" si="0"/>
        <v>0</v>
      </c>
    </row>
    <row r="35" spans="1:8">
      <c r="A35" t="s">
        <v>12</v>
      </c>
      <c r="B35" s="1">
        <v>100</v>
      </c>
      <c r="H35" s="5">
        <f t="shared" si="0"/>
        <v>0</v>
      </c>
    </row>
    <row r="37" spans="1:8">
      <c r="B37"/>
      <c r="G37" t="s">
        <v>13</v>
      </c>
      <c r="H37" s="5">
        <f>SUM(H3:H36)</f>
        <v>136015.04999999999</v>
      </c>
    </row>
    <row r="38" spans="1:8">
      <c r="B38" s="2"/>
    </row>
    <row r="39" spans="1:8">
      <c r="B39" s="2"/>
    </row>
    <row r="40" spans="1:8">
      <c r="B40" s="2"/>
    </row>
    <row r="41" spans="1:8">
      <c r="B41" s="2"/>
    </row>
    <row r="42" spans="1:8">
      <c r="B42" s="2"/>
    </row>
    <row r="43" spans="1:8">
      <c r="B43" s="2"/>
    </row>
    <row r="44" spans="1:8">
      <c r="B44" s="2"/>
    </row>
    <row r="45" spans="1:8">
      <c r="B45" s="2"/>
    </row>
    <row r="46" spans="1:8">
      <c r="B46" s="2"/>
    </row>
    <row r="47" spans="1:8">
      <c r="A47" s="3"/>
      <c r="B47" s="4"/>
      <c r="C47" s="17"/>
    </row>
    <row r="48" spans="1:8">
      <c r="A48" s="3"/>
      <c r="B48" s="4"/>
    </row>
  </sheetData>
  <pageMargins left="0.7" right="0.7" top="0.75" bottom="0.75" header="0.3" footer="0.3"/>
  <pageSetup scale="91" fitToHeight="0" orientation="landscape" verticalDpi="1200" r:id="rId1"/>
  <headerFooter>
    <oddHeader xml:space="preserve">&amp;C&amp;"Arial,Regular"&amp;14Pette Memorial
Wilmington, VT
VT FiberConnect Estimated Equipment Costs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view="pageLayout" zoomScaleNormal="100" workbookViewId="0">
      <selection activeCell="I16" sqref="I16"/>
    </sheetView>
  </sheetViews>
  <sheetFormatPr defaultColWidth="9" defaultRowHeight="18"/>
  <cols>
    <col min="1" max="1" width="31.375" style="22" customWidth="1"/>
    <col min="2" max="2" width="14.75" style="22" customWidth="1"/>
    <col min="3" max="3" width="27.25" style="22" customWidth="1"/>
    <col min="4" max="4" width="11.625" style="22" customWidth="1"/>
    <col min="5" max="5" width="14" style="22" customWidth="1"/>
    <col min="6" max="6" width="37.875" style="22" customWidth="1"/>
    <col min="7" max="7" width="9" style="22"/>
    <col min="8" max="8" width="11.25" style="22" customWidth="1"/>
    <col min="9" max="9" width="23.375" style="22" customWidth="1"/>
    <col min="10" max="16384" width="9" style="22"/>
  </cols>
  <sheetData>
    <row r="2" spans="1:9" ht="37.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9"/>
    </row>
    <row r="3" spans="1:9">
      <c r="A3" s="101"/>
      <c r="B3" s="112"/>
      <c r="C3" s="103"/>
      <c r="E3" s="101"/>
      <c r="F3" s="102"/>
      <c r="G3" s="102"/>
      <c r="H3" s="102"/>
      <c r="I3" s="103"/>
    </row>
    <row r="4" spans="1:9">
      <c r="A4" s="101" t="s">
        <v>1</v>
      </c>
      <c r="B4" s="112">
        <v>1422</v>
      </c>
      <c r="C4" s="103"/>
      <c r="E4" s="115">
        <v>118.9</v>
      </c>
      <c r="F4" s="102" t="s">
        <v>113</v>
      </c>
      <c r="G4" s="102" t="s">
        <v>148</v>
      </c>
      <c r="H4" s="102"/>
      <c r="I4" s="103"/>
    </row>
    <row r="5" spans="1:9">
      <c r="A5" s="101" t="s">
        <v>3</v>
      </c>
      <c r="B5" s="112">
        <v>270</v>
      </c>
      <c r="C5" s="103"/>
      <c r="E5" s="115"/>
      <c r="F5" s="102"/>
      <c r="G5" s="102"/>
      <c r="H5" s="102"/>
      <c r="I5" s="103"/>
    </row>
    <row r="6" spans="1:9">
      <c r="A6" s="101" t="s">
        <v>119</v>
      </c>
      <c r="B6" s="112">
        <f>2*1422</f>
        <v>2844</v>
      </c>
      <c r="C6" s="103"/>
      <c r="E6" s="115">
        <f>2*63.96</f>
        <v>127.92</v>
      </c>
      <c r="F6" s="102" t="s">
        <v>117</v>
      </c>
      <c r="G6" s="102" t="s">
        <v>139</v>
      </c>
      <c r="H6" s="102"/>
      <c r="I6" s="103"/>
    </row>
    <row r="7" spans="1:9">
      <c r="A7" s="101" t="s">
        <v>103</v>
      </c>
      <c r="B7" s="112">
        <f>2*652</f>
        <v>1304</v>
      </c>
      <c r="C7" s="103"/>
      <c r="E7" s="115"/>
      <c r="F7" s="102"/>
      <c r="G7" s="102"/>
      <c r="H7" s="102"/>
      <c r="I7" s="103"/>
    </row>
    <row r="8" spans="1:9" ht="90">
      <c r="A8" s="105" t="s">
        <v>23</v>
      </c>
      <c r="B8" s="146">
        <f>SUM(B4:B7)</f>
        <v>5840</v>
      </c>
      <c r="C8" s="107" t="s">
        <v>112</v>
      </c>
      <c r="D8" s="24"/>
      <c r="E8" s="161">
        <v>118.9</v>
      </c>
      <c r="F8" s="374" t="s">
        <v>183</v>
      </c>
      <c r="G8" s="375"/>
      <c r="H8" s="375"/>
      <c r="I8" s="103"/>
    </row>
    <row r="9" spans="1:9" ht="93" customHeight="1">
      <c r="A9" s="24"/>
      <c r="B9" s="25"/>
      <c r="C9" s="24"/>
      <c r="D9" s="24"/>
      <c r="E9" s="162">
        <v>127.92</v>
      </c>
      <c r="F9" s="163" t="s">
        <v>155</v>
      </c>
      <c r="G9" s="372" t="s">
        <v>156</v>
      </c>
      <c r="H9" s="376"/>
      <c r="I9" s="377"/>
    </row>
    <row r="10" spans="1:9">
      <c r="A10" s="24"/>
      <c r="B10" s="41"/>
    </row>
    <row r="12" spans="1:9">
      <c r="A12" s="123" t="s">
        <v>150</v>
      </c>
      <c r="B12" s="108"/>
      <c r="C12" s="109"/>
    </row>
    <row r="13" spans="1:9">
      <c r="A13" s="110"/>
      <c r="B13" s="102"/>
      <c r="C13" s="103"/>
      <c r="E13" s="368" t="s">
        <v>233</v>
      </c>
      <c r="F13" s="369"/>
      <c r="G13" s="370">
        <v>3824</v>
      </c>
    </row>
    <row r="14" spans="1:9">
      <c r="A14" s="101" t="s">
        <v>28</v>
      </c>
      <c r="B14" s="112">
        <v>285</v>
      </c>
      <c r="C14" s="113"/>
      <c r="D14" s="21"/>
      <c r="E14" s="369" t="s">
        <v>234</v>
      </c>
      <c r="F14" s="369"/>
      <c r="G14" s="371">
        <v>9520</v>
      </c>
    </row>
    <row r="15" spans="1:9">
      <c r="A15" s="101" t="s">
        <v>110</v>
      </c>
      <c r="B15" s="112">
        <v>48</v>
      </c>
      <c r="C15" s="103"/>
    </row>
    <row r="16" spans="1:9">
      <c r="A16" s="101" t="s">
        <v>9</v>
      </c>
      <c r="B16" s="112">
        <v>707</v>
      </c>
      <c r="C16" s="103"/>
    </row>
    <row r="17" spans="1:10">
      <c r="A17" s="101" t="s">
        <v>12</v>
      </c>
      <c r="B17" s="112">
        <v>100</v>
      </c>
      <c r="C17" s="103"/>
    </row>
    <row r="18" spans="1:10">
      <c r="A18" s="101" t="s">
        <v>25</v>
      </c>
      <c r="B18" s="112">
        <f>SUM(B14:B17)</f>
        <v>1140</v>
      </c>
      <c r="C18" s="103"/>
    </row>
    <row r="19" spans="1:10" ht="36">
      <c r="A19" s="158" t="s">
        <v>30</v>
      </c>
      <c r="B19" s="165">
        <v>1140</v>
      </c>
      <c r="C19" s="166" t="s">
        <v>154</v>
      </c>
      <c r="D19" s="71"/>
      <c r="E19" s="21"/>
      <c r="F19" s="21"/>
      <c r="G19" s="21"/>
      <c r="H19" s="21"/>
      <c r="I19" s="21"/>
      <c r="J19" s="21"/>
    </row>
    <row r="20" spans="1:10">
      <c r="B20" s="23"/>
    </row>
    <row r="22" spans="1:10">
      <c r="C22" s="28"/>
      <c r="D22" s="28"/>
    </row>
  </sheetData>
  <mergeCells count="2">
    <mergeCell ref="F8:H8"/>
    <mergeCell ref="G9:I9"/>
  </mergeCells>
  <pageMargins left="0.7" right="0.7" top="0.75" bottom="0.75" header="0.3" footer="0.3"/>
  <pageSetup scale="63" fitToHeight="0" orientation="landscape" r:id="rId1"/>
  <headerFooter>
    <oddHeader xml:space="preserve">&amp;C&amp;"Arial,Bold"&amp;14Martha Canfield Memorial Library 
Arlington, VT
VT FiberConnect Equipment Costs 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C12" sqref="C12"/>
    </sheetView>
  </sheetViews>
  <sheetFormatPr defaultRowHeight="15.75"/>
  <cols>
    <col min="1" max="1" width="31.875" customWidth="1"/>
  </cols>
  <sheetData>
    <row r="1" spans="1:7">
      <c r="A1" t="s">
        <v>91</v>
      </c>
    </row>
    <row r="2" spans="1:7">
      <c r="A2" t="s">
        <v>79</v>
      </c>
      <c r="B2" s="2">
        <v>123</v>
      </c>
    </row>
    <row r="3" spans="1:7">
      <c r="A3" t="s">
        <v>80</v>
      </c>
      <c r="B3" s="2">
        <v>63.96</v>
      </c>
      <c r="G3" s="2">
        <v>360.8</v>
      </c>
    </row>
    <row r="4" spans="1:7">
      <c r="A4" t="s">
        <v>0</v>
      </c>
      <c r="B4" s="2">
        <v>360.8</v>
      </c>
      <c r="G4" s="2"/>
    </row>
    <row r="5" spans="1:7">
      <c r="A5" t="s">
        <v>1</v>
      </c>
      <c r="B5" s="16">
        <v>118.9</v>
      </c>
      <c r="G5" s="2">
        <v>123</v>
      </c>
    </row>
    <row r="6" spans="1:7">
      <c r="A6" t="s">
        <v>2</v>
      </c>
      <c r="B6" s="2">
        <v>164</v>
      </c>
      <c r="G6" s="2">
        <v>65.599999999999994</v>
      </c>
    </row>
    <row r="7" spans="1:7">
      <c r="A7" t="s">
        <v>10</v>
      </c>
      <c r="B7" s="2">
        <v>65.599999999999994</v>
      </c>
      <c r="G7" s="5">
        <f>SUM(G3:G6)</f>
        <v>549.4</v>
      </c>
    </row>
    <row r="8" spans="1:7">
      <c r="A8" t="s">
        <v>11</v>
      </c>
      <c r="B8" s="2">
        <v>78.72</v>
      </c>
    </row>
    <row r="9" spans="1:7">
      <c r="C9" t="s">
        <v>97</v>
      </c>
    </row>
  </sheetData>
  <pageMargins left="0.7" right="0.7" top="0.75" bottom="0.75" header="0.3" footer="0.3"/>
  <pageSetup fitToHeight="0" orientation="landscape" verticalDpi="1200" r:id="rId1"/>
  <headerFooter>
    <oddHeader xml:space="preserve">&amp;C&amp;"Arial,Regular"&amp;14Pette Memorial
Wilmington, VT
VT FiberConnect Estimated Equipment Costs 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view="pageLayout" zoomScaleNormal="100" workbookViewId="0">
      <selection activeCell="E11" sqref="E11:G12"/>
    </sheetView>
  </sheetViews>
  <sheetFormatPr defaultColWidth="22.625" defaultRowHeight="18"/>
  <cols>
    <col min="1" max="1" width="30.75" style="22" customWidth="1"/>
    <col min="2" max="3" width="22.625" style="22"/>
    <col min="4" max="4" width="16.25" style="22" customWidth="1"/>
    <col min="5" max="5" width="14.5" style="22" customWidth="1"/>
    <col min="6" max="16384" width="22.625" style="22"/>
  </cols>
  <sheetData>
    <row r="2" spans="1:11" ht="56.25" customHeight="1">
      <c r="A2" s="122" t="s">
        <v>143</v>
      </c>
      <c r="B2" s="99"/>
      <c r="C2" s="100"/>
      <c r="D2" s="21"/>
      <c r="E2" s="123" t="s">
        <v>127</v>
      </c>
      <c r="F2" s="108"/>
      <c r="G2" s="108"/>
      <c r="H2" s="109"/>
    </row>
    <row r="3" spans="1:11">
      <c r="A3" s="101"/>
      <c r="B3" s="102"/>
      <c r="C3" s="103"/>
      <c r="E3" s="101"/>
      <c r="F3" s="102"/>
      <c r="G3" s="102"/>
      <c r="H3" s="103"/>
    </row>
    <row r="4" spans="1:11">
      <c r="A4" s="101" t="s">
        <v>2</v>
      </c>
      <c r="B4" s="104">
        <v>1752</v>
      </c>
      <c r="C4" s="103"/>
      <c r="E4" s="115">
        <v>164</v>
      </c>
      <c r="F4" s="102" t="s">
        <v>113</v>
      </c>
      <c r="G4" s="102" t="s">
        <v>148</v>
      </c>
      <c r="H4" s="103"/>
    </row>
    <row r="5" spans="1:11">
      <c r="A5" s="101"/>
      <c r="B5" s="104"/>
      <c r="C5" s="143"/>
      <c r="D5" s="29"/>
      <c r="E5" s="101"/>
      <c r="F5" s="102"/>
      <c r="G5" s="102"/>
      <c r="H5" s="103"/>
    </row>
    <row r="6" spans="1:11" ht="115.5" customHeight="1">
      <c r="A6" s="144" t="s">
        <v>23</v>
      </c>
      <c r="B6" s="145">
        <f>SUM(B4:B5)</f>
        <v>1752</v>
      </c>
      <c r="C6" s="116" t="s">
        <v>142</v>
      </c>
      <c r="D6" s="24"/>
      <c r="E6" s="156">
        <v>164</v>
      </c>
      <c r="F6" s="157" t="s">
        <v>149</v>
      </c>
      <c r="G6" s="120"/>
      <c r="H6" s="121"/>
    </row>
    <row r="7" spans="1:11" ht="36">
      <c r="A7" s="148" t="s">
        <v>152</v>
      </c>
      <c r="B7" s="149">
        <f>4900-B6</f>
        <v>3148</v>
      </c>
      <c r="C7" s="147"/>
      <c r="D7" s="28"/>
    </row>
    <row r="9" spans="1:11">
      <c r="A9" s="150" t="s">
        <v>150</v>
      </c>
      <c r="B9" s="151"/>
      <c r="C9" s="109"/>
    </row>
    <row r="10" spans="1:11">
      <c r="A10" s="110"/>
      <c r="B10" s="102"/>
      <c r="C10" s="103"/>
      <c r="E10" s="21"/>
      <c r="F10" s="21"/>
      <c r="G10" s="21"/>
      <c r="H10" s="21"/>
      <c r="I10" s="21"/>
      <c r="J10" s="21"/>
      <c r="K10" s="21"/>
    </row>
    <row r="11" spans="1:11">
      <c r="A11" s="101" t="s">
        <v>12</v>
      </c>
      <c r="B11" s="104">
        <v>100</v>
      </c>
      <c r="C11" s="143"/>
      <c r="D11" s="29"/>
      <c r="E11" s="368" t="s">
        <v>233</v>
      </c>
      <c r="F11" s="369"/>
      <c r="G11" s="370">
        <v>1736</v>
      </c>
    </row>
    <row r="12" spans="1:11">
      <c r="A12" s="101"/>
      <c r="B12" s="104"/>
      <c r="C12" s="143"/>
      <c r="D12" s="29"/>
      <c r="E12" s="369" t="s">
        <v>234</v>
      </c>
      <c r="F12" s="369"/>
      <c r="G12" s="371">
        <v>875</v>
      </c>
    </row>
    <row r="13" spans="1:11">
      <c r="A13" s="101" t="s">
        <v>25</v>
      </c>
      <c r="B13" s="112">
        <f>SUM(B11:B12)</f>
        <v>100</v>
      </c>
      <c r="C13" s="152"/>
      <c r="D13" s="23"/>
    </row>
    <row r="14" spans="1:11" ht="54">
      <c r="A14" s="153" t="s">
        <v>30</v>
      </c>
      <c r="B14" s="154">
        <v>0</v>
      </c>
      <c r="C14" s="155" t="s">
        <v>153</v>
      </c>
      <c r="D14" s="30"/>
      <c r="E14" s="27"/>
    </row>
    <row r="16" spans="1:11">
      <c r="B16" s="28"/>
      <c r="C16" s="28"/>
      <c r="D16" s="28"/>
    </row>
    <row r="17" spans="3:4">
      <c r="C17" s="28"/>
      <c r="D17" s="28"/>
    </row>
  </sheetData>
  <pageMargins left="0.7" right="0.7" top="0.75" bottom="0.75" header="0.3" footer="0.3"/>
  <pageSetup scale="65" fitToHeight="0" orientation="landscape" r:id="rId1"/>
  <headerFooter>
    <oddHeader xml:space="preserve">&amp;C&amp;"Arial,Bold"&amp;14Baxter Memorial Library
Sharon, VT
VT FiberConnect Equipment Costs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Layout" zoomScaleNormal="100" workbookViewId="0">
      <selection activeCell="E12" sqref="E12:G13"/>
    </sheetView>
  </sheetViews>
  <sheetFormatPr defaultColWidth="9" defaultRowHeight="18"/>
  <cols>
    <col min="1" max="1" width="39.25" style="34" customWidth="1"/>
    <col min="2" max="2" width="14.75" style="34" customWidth="1"/>
    <col min="3" max="3" width="30.75" style="34" customWidth="1"/>
    <col min="4" max="4" width="7.625" style="34" customWidth="1"/>
    <col min="5" max="5" width="13.125" style="34" customWidth="1"/>
    <col min="6" max="6" width="37.625" style="34" customWidth="1"/>
    <col min="7" max="16384" width="9" style="34"/>
  </cols>
  <sheetData>
    <row r="1" spans="1:11" ht="41.25" customHeight="1">
      <c r="A1" s="125" t="s">
        <v>143</v>
      </c>
      <c r="B1" s="93"/>
      <c r="C1" s="94"/>
      <c r="D1" s="132"/>
      <c r="E1" s="130" t="s">
        <v>127</v>
      </c>
      <c r="F1" s="73"/>
      <c r="G1" s="73"/>
      <c r="H1" s="73"/>
      <c r="I1" s="73"/>
      <c r="J1" s="73"/>
      <c r="K1" s="74"/>
    </row>
    <row r="2" spans="1:11">
      <c r="A2" s="86"/>
      <c r="B2" s="76"/>
      <c r="C2" s="77"/>
      <c r="D2" s="76"/>
      <c r="E2" s="75">
        <v>360.8</v>
      </c>
      <c r="F2" s="76" t="s">
        <v>113</v>
      </c>
      <c r="G2" s="76" t="s">
        <v>148</v>
      </c>
      <c r="H2" s="76"/>
      <c r="I2" s="76"/>
      <c r="J2" s="76"/>
      <c r="K2" s="77"/>
    </row>
    <row r="3" spans="1:11">
      <c r="A3" s="86" t="s">
        <v>0</v>
      </c>
      <c r="B3" s="87">
        <v>2050</v>
      </c>
      <c r="C3" s="77"/>
      <c r="D3" s="76"/>
      <c r="E3" s="75"/>
      <c r="F3" s="76"/>
      <c r="G3" s="76"/>
      <c r="H3" s="76"/>
      <c r="I3" s="76"/>
      <c r="J3" s="76"/>
      <c r="K3" s="77"/>
    </row>
    <row r="4" spans="1:11">
      <c r="A4" s="86" t="s">
        <v>3</v>
      </c>
      <c r="B4" s="87">
        <v>270</v>
      </c>
      <c r="C4" s="77"/>
      <c r="D4" s="76"/>
      <c r="E4" s="75">
        <v>63.96</v>
      </c>
      <c r="F4" s="76" t="s">
        <v>117</v>
      </c>
      <c r="G4" s="76" t="s">
        <v>139</v>
      </c>
      <c r="H4" s="76"/>
      <c r="I4" s="76"/>
      <c r="J4" s="76"/>
      <c r="K4" s="77"/>
    </row>
    <row r="5" spans="1:11">
      <c r="A5" s="86" t="s">
        <v>5</v>
      </c>
      <c r="B5" s="87">
        <v>738</v>
      </c>
      <c r="C5" s="77"/>
      <c r="D5" s="76"/>
      <c r="E5" s="75">
        <v>123</v>
      </c>
      <c r="F5" s="76" t="s">
        <v>117</v>
      </c>
      <c r="G5" s="76" t="s">
        <v>140</v>
      </c>
      <c r="H5" s="76"/>
      <c r="I5" s="76"/>
      <c r="J5" s="76"/>
      <c r="K5" s="77"/>
    </row>
    <row r="6" spans="1:11">
      <c r="A6" s="86" t="s">
        <v>6</v>
      </c>
      <c r="B6" s="87">
        <v>1422</v>
      </c>
      <c r="C6" s="77"/>
      <c r="D6" s="76"/>
      <c r="E6" s="75"/>
      <c r="F6" s="76"/>
      <c r="G6" s="76"/>
      <c r="H6" s="76"/>
      <c r="I6" s="76"/>
      <c r="J6" s="76"/>
      <c r="K6" s="77"/>
    </row>
    <row r="7" spans="1:11">
      <c r="A7" s="86" t="s">
        <v>99</v>
      </c>
      <c r="B7" s="88">
        <f>5*652</f>
        <v>3260</v>
      </c>
      <c r="C7" s="77"/>
      <c r="D7" s="76"/>
      <c r="E7" s="78">
        <v>360.8</v>
      </c>
      <c r="F7" s="139" t="s">
        <v>146</v>
      </c>
      <c r="G7" s="76"/>
      <c r="H7" s="77"/>
      <c r="I7" s="76"/>
      <c r="J7" s="76"/>
      <c r="K7" s="77"/>
    </row>
    <row r="8" spans="1:11" ht="54.75" customHeight="1">
      <c r="A8" s="86"/>
      <c r="B8" s="76"/>
      <c r="C8" s="77"/>
      <c r="D8" s="76"/>
      <c r="E8" s="79">
        <f>SUM(E4:E5)</f>
        <v>186.96</v>
      </c>
      <c r="F8" s="140" t="s">
        <v>161</v>
      </c>
      <c r="G8" s="378" t="s">
        <v>157</v>
      </c>
      <c r="H8" s="379"/>
      <c r="I8" s="379"/>
      <c r="J8" s="76"/>
      <c r="K8" s="77"/>
    </row>
    <row r="9" spans="1:11" ht="90">
      <c r="A9" s="95" t="s">
        <v>23</v>
      </c>
      <c r="B9" s="96">
        <f>SUM(B3:B7)</f>
        <v>7740</v>
      </c>
      <c r="C9" s="97" t="s">
        <v>162</v>
      </c>
      <c r="D9" s="80"/>
      <c r="E9" s="81"/>
      <c r="F9" s="133"/>
      <c r="G9" s="376"/>
      <c r="H9" s="376"/>
      <c r="I9" s="376"/>
      <c r="J9" s="82"/>
      <c r="K9" s="83"/>
    </row>
    <row r="10" spans="1:11" s="35" customFormat="1">
      <c r="A10" s="36"/>
      <c r="B10" s="37"/>
      <c r="D10" s="131"/>
    </row>
    <row r="12" spans="1:11">
      <c r="A12" s="126" t="s">
        <v>150</v>
      </c>
      <c r="B12" s="73"/>
      <c r="C12" s="74"/>
      <c r="D12" s="76"/>
      <c r="E12" s="368" t="s">
        <v>233</v>
      </c>
      <c r="F12" s="369"/>
      <c r="G12" s="370">
        <v>18484</v>
      </c>
    </row>
    <row r="13" spans="1:11">
      <c r="A13" s="84"/>
      <c r="B13" s="76"/>
      <c r="C13" s="85"/>
      <c r="D13" s="127"/>
      <c r="E13" s="369" t="s">
        <v>234</v>
      </c>
      <c r="F13" s="369"/>
      <c r="G13" s="371">
        <v>11511</v>
      </c>
      <c r="H13" s="33"/>
      <c r="I13" s="33"/>
      <c r="J13" s="33"/>
    </row>
    <row r="14" spans="1:11">
      <c r="A14" s="86" t="s">
        <v>101</v>
      </c>
      <c r="B14" s="87">
        <f>2*200</f>
        <v>400</v>
      </c>
      <c r="C14" s="77"/>
      <c r="D14" s="76"/>
    </row>
    <row r="15" spans="1:11">
      <c r="A15" s="86" t="s">
        <v>8</v>
      </c>
      <c r="B15" s="88">
        <f>3*45</f>
        <v>135</v>
      </c>
      <c r="C15" s="77"/>
      <c r="D15" s="76"/>
    </row>
    <row r="16" spans="1:11">
      <c r="A16" s="86" t="s">
        <v>100</v>
      </c>
      <c r="B16" s="87">
        <f>2*707</f>
        <v>1414</v>
      </c>
      <c r="C16" s="77"/>
      <c r="D16" s="76"/>
    </row>
    <row r="17" spans="1:4">
      <c r="A17" s="86" t="s">
        <v>12</v>
      </c>
      <c r="B17" s="87">
        <v>100</v>
      </c>
      <c r="C17" s="89"/>
      <c r="D17" s="128"/>
    </row>
    <row r="18" spans="1:4">
      <c r="A18" s="86" t="s">
        <v>25</v>
      </c>
      <c r="B18" s="88">
        <f>SUM(B14:B17)</f>
        <v>2049</v>
      </c>
      <c r="C18" s="77"/>
      <c r="D18" s="76"/>
    </row>
    <row r="19" spans="1:4" ht="36">
      <c r="A19" s="90" t="s">
        <v>30</v>
      </c>
      <c r="B19" s="91">
        <f>-(B10-B18)</f>
        <v>2049</v>
      </c>
      <c r="C19" s="92" t="s">
        <v>147</v>
      </c>
      <c r="D19" s="129"/>
    </row>
  </sheetData>
  <mergeCells count="1">
    <mergeCell ref="G8:I9"/>
  </mergeCells>
  <pageMargins left="0.25" right="0.25" top="0.75" bottom="0.75" header="0.3" footer="0.3"/>
  <pageSetup scale="66" orientation="landscape" r:id="rId1"/>
  <headerFooter>
    <oddHeader xml:space="preserve">&amp;C&amp;"Arial,Bold"&amp;14Bennington Free Library
VT FiberConnect  Equipment Costs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Layout" zoomScaleNormal="100" workbookViewId="0">
      <selection activeCell="E15" sqref="E15:H16"/>
    </sheetView>
  </sheetViews>
  <sheetFormatPr defaultColWidth="9" defaultRowHeight="18"/>
  <cols>
    <col min="1" max="1" width="35.375" style="22" customWidth="1"/>
    <col min="2" max="2" width="14.75" style="22" customWidth="1"/>
    <col min="3" max="3" width="36.625" style="22" customWidth="1"/>
    <col min="4" max="4" width="9.25" style="22" customWidth="1"/>
    <col min="5" max="5" width="12.75" style="22" customWidth="1"/>
    <col min="6" max="6" width="23.375" style="22" customWidth="1"/>
    <col min="7" max="16384" width="9" style="22"/>
  </cols>
  <sheetData>
    <row r="1" spans="1:13" ht="34.5" customHeight="1"/>
    <row r="2" spans="1:13" ht="39.75" customHeight="1">
      <c r="A2" s="122" t="s">
        <v>143</v>
      </c>
      <c r="B2" s="99"/>
      <c r="C2" s="100"/>
      <c r="D2" s="21"/>
      <c r="E2" s="122" t="s">
        <v>127</v>
      </c>
      <c r="F2" s="108"/>
      <c r="G2" s="108"/>
      <c r="H2" s="108"/>
      <c r="I2" s="108"/>
      <c r="J2" s="108"/>
      <c r="K2" s="108"/>
      <c r="L2" s="108"/>
      <c r="M2" s="109"/>
    </row>
    <row r="3" spans="1:13">
      <c r="A3" s="101"/>
      <c r="B3" s="102"/>
      <c r="C3" s="103"/>
      <c r="E3" s="115"/>
      <c r="F3" s="102"/>
      <c r="G3" s="102"/>
      <c r="H3" s="102"/>
      <c r="I3" s="102"/>
      <c r="J3" s="102"/>
      <c r="K3" s="102"/>
      <c r="L3" s="102"/>
      <c r="M3" s="103"/>
    </row>
    <row r="4" spans="1:13">
      <c r="A4" s="101" t="s">
        <v>0</v>
      </c>
      <c r="B4" s="104">
        <v>2050</v>
      </c>
      <c r="C4" s="103"/>
      <c r="E4" s="115">
        <v>360.8</v>
      </c>
      <c r="F4" s="102" t="s">
        <v>113</v>
      </c>
      <c r="G4" s="102" t="s">
        <v>148</v>
      </c>
      <c r="H4" s="102"/>
      <c r="I4" s="102"/>
      <c r="J4" s="102"/>
      <c r="K4" s="102"/>
      <c r="L4" s="102"/>
      <c r="M4" s="103"/>
    </row>
    <row r="5" spans="1:13">
      <c r="A5" s="101" t="s">
        <v>3</v>
      </c>
      <c r="B5" s="104">
        <v>270</v>
      </c>
      <c r="C5" s="103"/>
      <c r="E5" s="115"/>
      <c r="F5" s="102"/>
      <c r="G5" s="102"/>
      <c r="H5" s="102"/>
      <c r="I5" s="102"/>
      <c r="J5" s="102"/>
      <c r="K5" s="102"/>
      <c r="L5" s="102"/>
      <c r="M5" s="103"/>
    </row>
    <row r="6" spans="1:13">
      <c r="A6" s="101" t="s">
        <v>6</v>
      </c>
      <c r="B6" s="104">
        <v>1422</v>
      </c>
      <c r="C6" s="103"/>
      <c r="E6" s="115">
        <v>123</v>
      </c>
      <c r="F6" s="102" t="s">
        <v>117</v>
      </c>
      <c r="G6" s="102" t="s">
        <v>140</v>
      </c>
      <c r="H6" s="102"/>
      <c r="I6" s="102"/>
      <c r="J6" s="102"/>
      <c r="K6" s="102"/>
      <c r="L6" s="102"/>
      <c r="M6" s="103"/>
    </row>
    <row r="7" spans="1:13">
      <c r="A7" s="101" t="s">
        <v>10</v>
      </c>
      <c r="B7" s="104">
        <v>652</v>
      </c>
      <c r="C7" s="103"/>
      <c r="E7" s="115"/>
      <c r="F7" s="102"/>
      <c r="G7" s="102"/>
      <c r="H7" s="102"/>
      <c r="I7" s="102"/>
      <c r="J7" s="102"/>
      <c r="K7" s="102"/>
      <c r="L7" s="102"/>
      <c r="M7" s="103"/>
    </row>
    <row r="8" spans="1:13">
      <c r="A8" s="101" t="s">
        <v>102</v>
      </c>
      <c r="B8" s="104">
        <f>2*851</f>
        <v>1702</v>
      </c>
      <c r="C8" s="103"/>
      <c r="E8" s="203"/>
      <c r="F8" s="102"/>
      <c r="G8" s="102"/>
      <c r="H8" s="102"/>
      <c r="I8" s="102"/>
      <c r="J8" s="102"/>
      <c r="K8" s="102"/>
      <c r="L8" s="102"/>
      <c r="M8" s="103"/>
    </row>
    <row r="9" spans="1:13">
      <c r="A9" s="101"/>
      <c r="B9" s="102"/>
      <c r="C9" s="103"/>
      <c r="E9" s="136">
        <v>360.8</v>
      </c>
      <c r="F9" s="167" t="s">
        <v>146</v>
      </c>
      <c r="G9" s="138"/>
      <c r="H9" s="138"/>
      <c r="I9" s="138"/>
      <c r="J9" s="138"/>
      <c r="K9" s="138"/>
      <c r="L9" s="102"/>
      <c r="M9" s="103"/>
    </row>
    <row r="10" spans="1:13" ht="60.75" customHeight="1">
      <c r="A10" s="183" t="s">
        <v>23</v>
      </c>
      <c r="B10" s="221">
        <f>SUM(B4:B8)</f>
        <v>6096</v>
      </c>
      <c r="C10" s="107" t="s">
        <v>19</v>
      </c>
      <c r="D10" s="24"/>
      <c r="E10" s="201">
        <v>123</v>
      </c>
      <c r="F10" s="135" t="s">
        <v>161</v>
      </c>
      <c r="G10" s="380" t="s">
        <v>116</v>
      </c>
      <c r="H10" s="381"/>
      <c r="I10" s="381"/>
      <c r="J10" s="381"/>
      <c r="K10" s="102"/>
      <c r="L10" s="102"/>
      <c r="M10" s="103"/>
    </row>
    <row r="11" spans="1:13">
      <c r="A11" s="27"/>
      <c r="B11" s="38"/>
      <c r="C11" s="28"/>
      <c r="D11" s="28"/>
      <c r="E11" s="236"/>
      <c r="F11" s="237"/>
      <c r="G11" s="381"/>
      <c r="H11" s="381"/>
      <c r="I11" s="381"/>
      <c r="J11" s="381"/>
      <c r="K11" s="102"/>
      <c r="L11" s="102"/>
      <c r="M11" s="103"/>
    </row>
    <row r="12" spans="1:13">
      <c r="E12" s="238"/>
      <c r="F12" s="239"/>
      <c r="G12" s="382"/>
      <c r="H12" s="382"/>
      <c r="I12" s="382"/>
      <c r="J12" s="382"/>
      <c r="K12" s="120"/>
      <c r="L12" s="120"/>
      <c r="M12" s="121"/>
    </row>
    <row r="13" spans="1:13">
      <c r="A13" s="123" t="s">
        <v>150</v>
      </c>
      <c r="B13" s="108"/>
      <c r="C13" s="109"/>
    </row>
    <row r="14" spans="1:13">
      <c r="A14" s="110"/>
      <c r="B14" s="102"/>
      <c r="C14" s="113"/>
      <c r="D14" s="21"/>
      <c r="E14" s="21"/>
      <c r="F14" s="21"/>
      <c r="G14" s="21"/>
      <c r="H14" s="21"/>
      <c r="I14" s="21"/>
      <c r="J14" s="21"/>
    </row>
    <row r="15" spans="1:13">
      <c r="A15" s="101" t="s">
        <v>28</v>
      </c>
      <c r="B15" s="104">
        <v>250</v>
      </c>
      <c r="C15" s="103"/>
      <c r="E15" s="368" t="s">
        <v>233</v>
      </c>
      <c r="F15" s="369"/>
      <c r="G15" s="370">
        <v>12031</v>
      </c>
    </row>
    <row r="16" spans="1:13">
      <c r="A16" s="101" t="s">
        <v>44</v>
      </c>
      <c r="B16" s="169">
        <v>90</v>
      </c>
      <c r="C16" s="103"/>
      <c r="E16" s="369" t="s">
        <v>234</v>
      </c>
      <c r="F16" s="369"/>
      <c r="G16" s="371">
        <v>17600</v>
      </c>
    </row>
    <row r="17" spans="1:4">
      <c r="A17" s="101" t="s">
        <v>12</v>
      </c>
      <c r="B17" s="104">
        <v>100</v>
      </c>
      <c r="C17" s="103"/>
    </row>
    <row r="18" spans="1:4">
      <c r="A18" s="101"/>
      <c r="B18" s="112"/>
      <c r="C18" s="103"/>
    </row>
    <row r="19" spans="1:4">
      <c r="A19" s="101" t="s">
        <v>25</v>
      </c>
      <c r="B19" s="112">
        <f>SUM(B15:B18)</f>
        <v>440</v>
      </c>
      <c r="C19" s="103"/>
    </row>
    <row r="20" spans="1:4" ht="47.25" customHeight="1">
      <c r="A20" s="158" t="s">
        <v>30</v>
      </c>
      <c r="B20" s="235">
        <v>440</v>
      </c>
      <c r="C20" s="160" t="s">
        <v>181</v>
      </c>
      <c r="D20" s="60"/>
    </row>
    <row r="22" spans="1:4">
      <c r="B22" s="23"/>
      <c r="C22" s="23"/>
      <c r="D22" s="23"/>
    </row>
    <row r="23" spans="1:4">
      <c r="C23" s="28"/>
      <c r="D23" s="28"/>
    </row>
  </sheetData>
  <mergeCells count="1">
    <mergeCell ref="G10:J12"/>
  </mergeCells>
  <pageMargins left="0.7" right="0.7" top="0.75" bottom="0.75" header="0.3" footer="0.3"/>
  <pageSetup scale="58" fitToHeight="0" orientation="landscape" r:id="rId1"/>
  <headerFooter>
    <oddHeader xml:space="preserve">&amp;C&amp;"Arial,Regular"&amp;14Brooks Memorial Library
Brattleboro, VT
VT FiberConnect Equipment Costs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6"/>
  <sheetViews>
    <sheetView view="pageLayout" zoomScaleNormal="100" workbookViewId="0">
      <selection activeCell="D15" sqref="D15:I16"/>
    </sheetView>
  </sheetViews>
  <sheetFormatPr defaultColWidth="9" defaultRowHeight="18"/>
  <cols>
    <col min="1" max="1" width="36.875" style="22" customWidth="1"/>
    <col min="2" max="2" width="17.125" style="22" customWidth="1"/>
    <col min="3" max="3" width="6.75" style="22" customWidth="1"/>
    <col min="4" max="4" width="14.25" style="22" customWidth="1"/>
    <col min="5" max="5" width="12.75" style="22" hidden="1" customWidth="1"/>
    <col min="6" max="6" width="16.375" style="22" hidden="1" customWidth="1"/>
    <col min="7" max="7" width="12.625" style="22" customWidth="1"/>
    <col min="8" max="16384" width="9" style="22"/>
  </cols>
  <sheetData>
    <row r="3" spans="1:11">
      <c r="A3" s="123" t="s">
        <v>114</v>
      </c>
      <c r="B3" s="109"/>
      <c r="D3" s="123" t="s">
        <v>127</v>
      </c>
      <c r="E3" s="108" t="s">
        <v>106</v>
      </c>
      <c r="F3" s="108"/>
      <c r="G3" s="108"/>
      <c r="H3" s="309"/>
      <c r="I3" s="108"/>
      <c r="J3" s="108"/>
      <c r="K3" s="109"/>
    </row>
    <row r="4" spans="1:11" ht="19.5" customHeight="1">
      <c r="A4" s="226"/>
      <c r="B4" s="103"/>
      <c r="D4" s="226"/>
      <c r="E4" s="102"/>
      <c r="F4" s="102"/>
      <c r="G4" s="102"/>
      <c r="H4" s="112"/>
      <c r="I4" s="102"/>
      <c r="J4" s="102"/>
      <c r="K4" s="103"/>
    </row>
    <row r="5" spans="1:11">
      <c r="A5" s="101" t="s">
        <v>1</v>
      </c>
      <c r="B5" s="143">
        <v>1422</v>
      </c>
      <c r="C5" s="29"/>
      <c r="D5" s="115">
        <v>118.9</v>
      </c>
      <c r="E5" s="112">
        <v>360.8</v>
      </c>
      <c r="F5" s="102"/>
      <c r="G5" s="102" t="s">
        <v>113</v>
      </c>
      <c r="H5" s="112" t="s">
        <v>148</v>
      </c>
      <c r="I5" s="102"/>
      <c r="J5" s="102"/>
      <c r="K5" s="103"/>
    </row>
    <row r="6" spans="1:11">
      <c r="A6" s="101" t="s">
        <v>3</v>
      </c>
      <c r="B6" s="143">
        <v>270</v>
      </c>
      <c r="C6" s="29"/>
      <c r="D6" s="115"/>
      <c r="E6" s="112"/>
      <c r="F6" s="102"/>
      <c r="G6" s="102"/>
      <c r="H6" s="112"/>
      <c r="I6" s="102"/>
      <c r="J6" s="102"/>
      <c r="K6" s="103"/>
    </row>
    <row r="7" spans="1:11">
      <c r="A7" s="101" t="s">
        <v>4</v>
      </c>
      <c r="B7" s="143">
        <v>425</v>
      </c>
      <c r="C7" s="29"/>
      <c r="D7" s="101"/>
      <c r="E7" s="102"/>
      <c r="F7" s="102"/>
      <c r="G7" s="102"/>
      <c r="H7" s="112"/>
      <c r="I7" s="102"/>
      <c r="J7" s="102"/>
      <c r="K7" s="103"/>
    </row>
    <row r="8" spans="1:11">
      <c r="A8" s="101" t="s">
        <v>103</v>
      </c>
      <c r="B8" s="143">
        <f>2*652</f>
        <v>1304</v>
      </c>
      <c r="C8" s="29"/>
      <c r="D8" s="115"/>
      <c r="E8" s="112">
        <f>3*65.6</f>
        <v>196.79999999999998</v>
      </c>
      <c r="F8" s="102"/>
      <c r="G8" s="102"/>
      <c r="H8" s="112"/>
      <c r="I8" s="102"/>
      <c r="J8" s="102"/>
      <c r="K8" s="103"/>
    </row>
    <row r="9" spans="1:11">
      <c r="A9" s="101" t="s">
        <v>67</v>
      </c>
      <c r="B9" s="152">
        <v>40</v>
      </c>
      <c r="C9" s="23"/>
      <c r="D9" s="310">
        <v>118.9</v>
      </c>
      <c r="E9" s="311"/>
      <c r="F9" s="312"/>
      <c r="G9" s="383" t="s">
        <v>213</v>
      </c>
      <c r="H9" s="384"/>
      <c r="I9" s="384"/>
      <c r="J9" s="384"/>
      <c r="K9" s="103"/>
    </row>
    <row r="10" spans="1:11">
      <c r="A10" s="101" t="s">
        <v>12</v>
      </c>
      <c r="B10" s="152">
        <v>50</v>
      </c>
      <c r="C10" s="23"/>
      <c r="D10" s="296"/>
      <c r="E10" s="311"/>
      <c r="F10" s="312"/>
      <c r="G10" s="384"/>
      <c r="H10" s="384"/>
      <c r="I10" s="384"/>
      <c r="J10" s="384"/>
      <c r="K10" s="103"/>
    </row>
    <row r="11" spans="1:11" s="31" customFormat="1">
      <c r="A11" s="144" t="s">
        <v>214</v>
      </c>
      <c r="B11" s="315">
        <f>SUM(B5:B10)</f>
        <v>3511</v>
      </c>
      <c r="C11" s="32"/>
      <c r="D11" s="313"/>
      <c r="E11" s="298"/>
      <c r="F11" s="298"/>
      <c r="G11" s="385"/>
      <c r="H11" s="385"/>
      <c r="I11" s="385"/>
      <c r="J11" s="385"/>
      <c r="K11" s="314"/>
    </row>
    <row r="12" spans="1:11">
      <c r="A12" s="101"/>
      <c r="B12" s="103"/>
      <c r="C12" s="39"/>
      <c r="D12" s="30"/>
      <c r="E12" s="27"/>
    </row>
    <row r="13" spans="1:11">
      <c r="A13" s="101" t="s">
        <v>215</v>
      </c>
      <c r="B13" s="316">
        <v>700</v>
      </c>
    </row>
    <row r="14" spans="1:11">
      <c r="A14" s="101"/>
      <c r="B14" s="103"/>
      <c r="D14" s="28"/>
    </row>
    <row r="15" spans="1:11">
      <c r="A15" s="317" t="s">
        <v>209</v>
      </c>
      <c r="B15" s="318">
        <f>B11-B13</f>
        <v>2811</v>
      </c>
      <c r="D15" s="368" t="s">
        <v>235</v>
      </c>
      <c r="E15" s="369"/>
      <c r="F15" s="370">
        <v>18484</v>
      </c>
      <c r="G15" s="368"/>
      <c r="H15" s="369"/>
      <c r="I15" s="370">
        <v>1397</v>
      </c>
    </row>
    <row r="16" spans="1:11">
      <c r="D16" s="369" t="s">
        <v>236</v>
      </c>
      <c r="E16" s="369"/>
      <c r="F16" s="371">
        <v>11511</v>
      </c>
      <c r="G16" s="369"/>
      <c r="H16" s="369"/>
      <c r="I16" s="371">
        <v>1300</v>
      </c>
    </row>
  </sheetData>
  <mergeCells count="1">
    <mergeCell ref="G9:J11"/>
  </mergeCells>
  <pageMargins left="0.7" right="0.7" top="0.75" bottom="0.75" header="0.3" footer="0.3"/>
  <pageSetup scale="93" fitToHeight="0" orientation="landscape" r:id="rId1"/>
  <headerFooter>
    <oddHeader xml:space="preserve">&amp;C&amp;"Arial,Regular"&amp;14Cabot Public Library
Cabot, VT
VT FiberConnect Equipment Costs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VTLIB Projected Costs</vt:lpstr>
      <vt:lpstr>Invoices</vt:lpstr>
      <vt:lpstr>CoreEquipment</vt:lpstr>
      <vt:lpstr>Aldrich-BarreFinal</vt:lpstr>
      <vt:lpstr>ArlingtonFinal</vt:lpstr>
      <vt:lpstr>Baxter-SharonFinal</vt:lpstr>
      <vt:lpstr>BenningtonFinal</vt:lpstr>
      <vt:lpstr>BrooksFinal</vt:lpstr>
      <vt:lpstr>CabotFinal</vt:lpstr>
      <vt:lpstr>CastletonPublicFinal</vt:lpstr>
      <vt:lpstr>Cobleigh-LyndonFinal</vt:lpstr>
      <vt:lpstr>Cutler-PlainfieldFinal</vt:lpstr>
      <vt:lpstr>Danville-PopeFinal</vt:lpstr>
      <vt:lpstr>DorsetFinal</vt:lpstr>
      <vt:lpstr>DoverFreeFinal</vt:lpstr>
      <vt:lpstr>Fair HavenFinal</vt:lpstr>
      <vt:lpstr>Guilford FreeFinal</vt:lpstr>
      <vt:lpstr>Hardiwck-JeudevineFinal</vt:lpstr>
      <vt:lpstr>HartfordFinal</vt:lpstr>
      <vt:lpstr>Jaquith-MarshfeildFinal</vt:lpstr>
      <vt:lpstr>KelloggHubbardFinal</vt:lpstr>
      <vt:lpstr>Kimball-RandolphFinal</vt:lpstr>
      <vt:lpstr>Kittay-RupertFinal</vt:lpstr>
      <vt:lpstr>Maclure-PittsfordFinal</vt:lpstr>
      <vt:lpstr>McCullough-North Benn Final</vt:lpstr>
      <vt:lpstr>Manchester-MarkSkinnerFinal</vt:lpstr>
      <vt:lpstr>Newfane-Moore FreeFinal</vt:lpstr>
      <vt:lpstr>PoultneyFinal</vt:lpstr>
      <vt:lpstr>PutneyFinal</vt:lpstr>
      <vt:lpstr>Pownal-Solomon WrightFinal</vt:lpstr>
      <vt:lpstr>QuecheePublic</vt:lpstr>
      <vt:lpstr>ReadingFinal</vt:lpstr>
      <vt:lpstr>RockinghamFinal</vt:lpstr>
      <vt:lpstr>RutlandFinal</vt:lpstr>
      <vt:lpstr>SaintJAthenaeumFinal</vt:lpstr>
      <vt:lpstr>VernonFinal</vt:lpstr>
      <vt:lpstr>WardsboroFinal</vt:lpstr>
      <vt:lpstr>Weathersfield-ProctorFinal(ascu</vt:lpstr>
      <vt:lpstr>WestminsterWestFinal</vt:lpstr>
      <vt:lpstr>WestRutlandFinal</vt:lpstr>
      <vt:lpstr>WhtinghamFreeFinal</vt:lpstr>
      <vt:lpstr>WilderClubHartfordFinal</vt:lpstr>
      <vt:lpstr>WilderWestonFinal</vt:lpstr>
      <vt:lpstr>WilmingtonPetteeFinal</vt:lpstr>
      <vt:lpstr>WindhamFinal</vt:lpstr>
      <vt:lpstr>WindsorFinal</vt:lpstr>
      <vt:lpstr>Sample</vt:lpstr>
      <vt:lpstr>Cost Calculation Template</vt:lpstr>
      <vt:lpstr>Equipmnet List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Nadzam</dc:creator>
  <cp:lastModifiedBy>martha.reid</cp:lastModifiedBy>
  <cp:lastPrinted>2014-03-20T15:37:37Z</cp:lastPrinted>
  <dcterms:created xsi:type="dcterms:W3CDTF">2012-11-08T18:27:24Z</dcterms:created>
  <dcterms:modified xsi:type="dcterms:W3CDTF">2014-05-14T20:45:42Z</dcterms:modified>
</cp:coreProperties>
</file>